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0" yWindow="0" windowWidth="25600" windowHeight="14560"/>
  </bookViews>
  <sheets>
    <sheet name="Sheet1" sheetId="1" r:id="rId1"/>
    <sheet name="Hoja1" sheetId="2" r:id="rId2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9" i="1" l="1"/>
  <c r="H116" i="1"/>
  <c r="H178" i="1"/>
  <c r="BH47" i="1"/>
  <c r="BH35" i="1"/>
  <c r="L15" i="2"/>
  <c r="J15" i="2"/>
  <c r="F15" i="2"/>
  <c r="H15" i="2"/>
  <c r="D15" i="2"/>
  <c r="H5" i="2"/>
  <c r="G5" i="2"/>
  <c r="N15" i="2"/>
  <c r="L16" i="2"/>
  <c r="J16" i="2"/>
  <c r="F16" i="2"/>
  <c r="H16" i="2"/>
  <c r="D16" i="2"/>
  <c r="H6" i="2"/>
  <c r="G6" i="2"/>
  <c r="N16" i="2"/>
  <c r="L17" i="2"/>
  <c r="J17" i="2"/>
  <c r="F17" i="2"/>
  <c r="H17" i="2"/>
  <c r="D17" i="2"/>
  <c r="H7" i="2"/>
  <c r="G7" i="2"/>
  <c r="N17" i="2"/>
  <c r="L18" i="2"/>
  <c r="J18" i="2"/>
  <c r="F18" i="2"/>
  <c r="H18" i="2"/>
  <c r="D18" i="2"/>
  <c r="H8" i="2"/>
  <c r="G8" i="2"/>
  <c r="N18" i="2"/>
  <c r="N19" i="2"/>
  <c r="D102" i="1"/>
  <c r="H106" i="1"/>
  <c r="H113" i="1"/>
  <c r="H118" i="1"/>
  <c r="H83" i="1"/>
  <c r="H85" i="1"/>
  <c r="H97" i="1"/>
  <c r="D106" i="1"/>
  <c r="D115" i="1"/>
  <c r="D117" i="1"/>
  <c r="D119" i="1"/>
  <c r="D120" i="1"/>
  <c r="D121" i="1"/>
  <c r="H96" i="1"/>
  <c r="H98" i="1"/>
  <c r="H120" i="1"/>
  <c r="H121" i="1"/>
  <c r="D28" i="2"/>
  <c r="E28" i="2"/>
  <c r="D29" i="2"/>
  <c r="E29" i="2"/>
  <c r="F29" i="2"/>
  <c r="BN102" i="1"/>
  <c r="F28" i="2"/>
  <c r="BK102" i="1"/>
  <c r="BN164" i="1"/>
  <c r="BK164" i="1"/>
  <c r="D164" i="1"/>
  <c r="BN35" i="1"/>
  <c r="BK35" i="1"/>
  <c r="E6" i="2"/>
  <c r="E19" i="2"/>
  <c r="K19" i="2"/>
  <c r="E7" i="2"/>
  <c r="BJ116" i="1"/>
  <c r="BM116" i="1"/>
  <c r="BJ46" i="1"/>
  <c r="BM46" i="1"/>
  <c r="D97" i="1"/>
  <c r="D98" i="1"/>
  <c r="N83" i="1"/>
  <c r="N85" i="1"/>
  <c r="N97" i="1"/>
  <c r="N112" i="1"/>
  <c r="N114" i="1"/>
  <c r="N102" i="1"/>
  <c r="T102" i="1"/>
  <c r="N103" i="1"/>
  <c r="N104" i="1"/>
  <c r="N105" i="1"/>
  <c r="N106" i="1"/>
  <c r="T83" i="1"/>
  <c r="T85" i="1"/>
  <c r="T97" i="1"/>
  <c r="T110" i="1"/>
  <c r="T112" i="1"/>
  <c r="T114" i="1"/>
  <c r="T103" i="1"/>
  <c r="T104" i="1"/>
  <c r="T105" i="1"/>
  <c r="Z83" i="1"/>
  <c r="Z85" i="1"/>
  <c r="Z97" i="1"/>
  <c r="Z112" i="1"/>
  <c r="Z115" i="1"/>
  <c r="Z103" i="1"/>
  <c r="Z104" i="1"/>
  <c r="Z105" i="1"/>
  <c r="AF83" i="1"/>
  <c r="AF85" i="1"/>
  <c r="AF97" i="1"/>
  <c r="AF112" i="1"/>
  <c r="AF113" i="1"/>
  <c r="AF103" i="1"/>
  <c r="AF104" i="1"/>
  <c r="AF105" i="1"/>
  <c r="AL83" i="1"/>
  <c r="AL85" i="1"/>
  <c r="AL97" i="1"/>
  <c r="AL112" i="1"/>
  <c r="AL114" i="1"/>
  <c r="AL103" i="1"/>
  <c r="AL104" i="1"/>
  <c r="AL105" i="1"/>
  <c r="AR83" i="1"/>
  <c r="AR85" i="1"/>
  <c r="AR97" i="1"/>
  <c r="AR112" i="1"/>
  <c r="AR114" i="1"/>
  <c r="AR103" i="1"/>
  <c r="AR104" i="1"/>
  <c r="AR105" i="1"/>
  <c r="AX83" i="1"/>
  <c r="AX85" i="1"/>
  <c r="AX97" i="1"/>
  <c r="AX112" i="1"/>
  <c r="AX113" i="1"/>
  <c r="AX103" i="1"/>
  <c r="AX104" i="1"/>
  <c r="AX105" i="1"/>
  <c r="D159" i="1"/>
  <c r="D160" i="1"/>
  <c r="D177" i="1"/>
  <c r="D168" i="1"/>
  <c r="D179" i="1"/>
  <c r="D181" i="1"/>
  <c r="H145" i="1"/>
  <c r="H147" i="1"/>
  <c r="H159" i="1"/>
  <c r="H175" i="1"/>
  <c r="H168" i="1"/>
  <c r="H180" i="1"/>
  <c r="N145" i="1"/>
  <c r="N147" i="1"/>
  <c r="N159" i="1"/>
  <c r="N174" i="1"/>
  <c r="N176" i="1"/>
  <c r="N164" i="1"/>
  <c r="N165" i="1"/>
  <c r="N166" i="1"/>
  <c r="N167" i="1"/>
  <c r="T145" i="1"/>
  <c r="T147" i="1"/>
  <c r="T159" i="1"/>
  <c r="T172" i="1"/>
  <c r="T174" i="1"/>
  <c r="T176" i="1"/>
  <c r="T164" i="1"/>
  <c r="T165" i="1"/>
  <c r="T166" i="1"/>
  <c r="T167" i="1"/>
  <c r="T168" i="1"/>
  <c r="Z145" i="1"/>
  <c r="Z147" i="1"/>
  <c r="Z159" i="1"/>
  <c r="Z174" i="1"/>
  <c r="Z177" i="1"/>
  <c r="Z164" i="1"/>
  <c r="AF164" i="1"/>
  <c r="Z165" i="1"/>
  <c r="Z166" i="1"/>
  <c r="Z167" i="1"/>
  <c r="Z168" i="1"/>
  <c r="AF145" i="1"/>
  <c r="AF147" i="1"/>
  <c r="AF159" i="1"/>
  <c r="AF174" i="1"/>
  <c r="AF175" i="1"/>
  <c r="AF165" i="1"/>
  <c r="AF166" i="1"/>
  <c r="AF167" i="1"/>
  <c r="AL145" i="1"/>
  <c r="AL147" i="1"/>
  <c r="AL159" i="1"/>
  <c r="AL174" i="1"/>
  <c r="AL176" i="1"/>
  <c r="AL165" i="1"/>
  <c r="AL166" i="1"/>
  <c r="AL167" i="1"/>
  <c r="AR145" i="1"/>
  <c r="AR147" i="1"/>
  <c r="AR159" i="1"/>
  <c r="AR174" i="1"/>
  <c r="AR176" i="1"/>
  <c r="AR165" i="1"/>
  <c r="AR166" i="1"/>
  <c r="AR167" i="1"/>
  <c r="AX145" i="1"/>
  <c r="AX147" i="1"/>
  <c r="AX159" i="1"/>
  <c r="AX174" i="1"/>
  <c r="AX175" i="1"/>
  <c r="AX165" i="1"/>
  <c r="AX166" i="1"/>
  <c r="AX167" i="1"/>
  <c r="BD145" i="1"/>
  <c r="BD147" i="1"/>
  <c r="BD159" i="1"/>
  <c r="BH159" i="1"/>
  <c r="BD174" i="1"/>
  <c r="BD176" i="1"/>
  <c r="BD165" i="1"/>
  <c r="BD166" i="1"/>
  <c r="BD167" i="1"/>
  <c r="BN168" i="1"/>
  <c r="BH178" i="1"/>
  <c r="BH177" i="1"/>
  <c r="BH175" i="1"/>
  <c r="BH174" i="1"/>
  <c r="BH173" i="1"/>
  <c r="BH172" i="1"/>
  <c r="BH171" i="1"/>
  <c r="BK168" i="1"/>
  <c r="BH167" i="1"/>
  <c r="BM166" i="1"/>
  <c r="BJ166" i="1"/>
  <c r="BG166" i="1"/>
  <c r="BH166" i="1"/>
  <c r="S166" i="1"/>
  <c r="AE166" i="1"/>
  <c r="AQ166" i="1"/>
  <c r="BC166" i="1"/>
  <c r="M166" i="1"/>
  <c r="Y166" i="1"/>
  <c r="AK166" i="1"/>
  <c r="AW166" i="1"/>
  <c r="BH165" i="1"/>
  <c r="BC155" i="1"/>
  <c r="AW155" i="1"/>
  <c r="AQ155" i="1"/>
  <c r="AK155" i="1"/>
  <c r="AE155" i="1"/>
  <c r="Y155" i="1"/>
  <c r="S155" i="1"/>
  <c r="M155" i="1"/>
  <c r="G155" i="1"/>
  <c r="C155" i="1"/>
  <c r="BN117" i="1"/>
  <c r="BN106" i="1"/>
  <c r="BN119" i="1"/>
  <c r="BK117" i="1"/>
  <c r="BK106" i="1"/>
  <c r="BK119" i="1"/>
  <c r="BH115" i="1"/>
  <c r="BH114" i="1"/>
  <c r="BH113" i="1"/>
  <c r="BD112" i="1"/>
  <c r="BD114" i="1"/>
  <c r="BH112" i="1"/>
  <c r="BH111" i="1"/>
  <c r="BH110" i="1"/>
  <c r="BH109" i="1"/>
  <c r="BD105" i="1"/>
  <c r="BM104" i="1"/>
  <c r="BJ104" i="1"/>
  <c r="BG104" i="1"/>
  <c r="BD104" i="1"/>
  <c r="BH104" i="1"/>
  <c r="S104" i="1"/>
  <c r="AE104" i="1"/>
  <c r="AQ104" i="1"/>
  <c r="BC104" i="1"/>
  <c r="M104" i="1"/>
  <c r="Y104" i="1"/>
  <c r="AK104" i="1"/>
  <c r="AW104" i="1"/>
  <c r="BD103" i="1"/>
  <c r="BC93" i="1"/>
  <c r="AW93" i="1"/>
  <c r="AQ93" i="1"/>
  <c r="AK93" i="1"/>
  <c r="AE93" i="1"/>
  <c r="Y93" i="1"/>
  <c r="S93" i="1"/>
  <c r="M93" i="1"/>
  <c r="G93" i="1"/>
  <c r="C93" i="1"/>
  <c r="BD83" i="1"/>
  <c r="BD85" i="1"/>
  <c r="BD97" i="1"/>
  <c r="BH97" i="1"/>
  <c r="T37" i="1"/>
  <c r="AF37" i="1"/>
  <c r="AR37" i="1"/>
  <c r="BD37" i="1"/>
  <c r="N37" i="1"/>
  <c r="Z37" i="1"/>
  <c r="AL37" i="1"/>
  <c r="AX37" i="1"/>
  <c r="BH50" i="1"/>
  <c r="BH49" i="1"/>
  <c r="BH44" i="1"/>
  <c r="BH42" i="1"/>
  <c r="BH45" i="1"/>
  <c r="BD45" i="1"/>
  <c r="BD47" i="1"/>
  <c r="BC26" i="1"/>
  <c r="AX45" i="1"/>
  <c r="AX46" i="1"/>
  <c r="AW26" i="1"/>
  <c r="AR45" i="1"/>
  <c r="AR47" i="1"/>
  <c r="AQ26" i="1"/>
  <c r="AL45" i="1"/>
  <c r="AL47" i="1"/>
  <c r="AK26" i="1"/>
  <c r="AF45" i="1"/>
  <c r="AF46" i="1"/>
  <c r="AE26" i="1"/>
  <c r="Z45" i="1"/>
  <c r="Z48" i="1"/>
  <c r="Y26" i="1"/>
  <c r="T45" i="1"/>
  <c r="N45" i="1"/>
  <c r="D48" i="1"/>
  <c r="D39" i="1"/>
  <c r="H46" i="1"/>
  <c r="BH46" i="1"/>
  <c r="BK46" i="1"/>
  <c r="BN46" i="1"/>
  <c r="BH103" i="1"/>
  <c r="BH105" i="1"/>
  <c r="BH117" i="1"/>
  <c r="D50" i="1"/>
  <c r="C26" i="1"/>
  <c r="D30" i="1"/>
  <c r="D31" i="1"/>
  <c r="D52" i="1"/>
  <c r="T43" i="1"/>
  <c r="BH43" i="1"/>
  <c r="BH51" i="1"/>
  <c r="T38" i="1"/>
  <c r="AF38" i="1"/>
  <c r="AR38" i="1"/>
  <c r="BD38" i="1"/>
  <c r="N38" i="1"/>
  <c r="Z38" i="1"/>
  <c r="AL38" i="1"/>
  <c r="AX38" i="1"/>
  <c r="T36" i="1"/>
  <c r="AF36" i="1"/>
  <c r="AR36" i="1"/>
  <c r="BD36" i="1"/>
  <c r="N36" i="1"/>
  <c r="Z36" i="1"/>
  <c r="AL36" i="1"/>
  <c r="AX36" i="1"/>
  <c r="BM37" i="1"/>
  <c r="BJ37" i="1"/>
  <c r="BG37" i="1"/>
  <c r="S37" i="1"/>
  <c r="AE37" i="1"/>
  <c r="AQ37" i="1"/>
  <c r="BC37" i="1"/>
  <c r="M37" i="1"/>
  <c r="Y37" i="1"/>
  <c r="AK37" i="1"/>
  <c r="AW37" i="1"/>
  <c r="BD16" i="1"/>
  <c r="BD18" i="1"/>
  <c r="BD30" i="1"/>
  <c r="AX16" i="1"/>
  <c r="AX18" i="1"/>
  <c r="AX30" i="1"/>
  <c r="AR16" i="1"/>
  <c r="AR18" i="1"/>
  <c r="AR30" i="1"/>
  <c r="AL16" i="1"/>
  <c r="AL18" i="1"/>
  <c r="AL30" i="1"/>
  <c r="AF16" i="1"/>
  <c r="AF18" i="1"/>
  <c r="AF30" i="1"/>
  <c r="Z16" i="1"/>
  <c r="Z18" i="1"/>
  <c r="Z30" i="1"/>
  <c r="T16" i="1"/>
  <c r="T18" i="1"/>
  <c r="T30" i="1"/>
  <c r="N16" i="1"/>
  <c r="N18" i="1"/>
  <c r="H16" i="1"/>
  <c r="H18" i="1"/>
  <c r="BN51" i="1"/>
  <c r="BN39" i="1"/>
  <c r="BN53" i="1"/>
  <c r="BK51" i="1"/>
  <c r="BK39" i="1"/>
  <c r="S26" i="1"/>
  <c r="M26" i="1"/>
  <c r="G26" i="1"/>
  <c r="T47" i="1"/>
  <c r="N47" i="1"/>
  <c r="N30" i="1"/>
  <c r="H30" i="1"/>
  <c r="AF168" i="1"/>
  <c r="AF177" i="1"/>
  <c r="AL164" i="1"/>
  <c r="Z179" i="1"/>
  <c r="T178" i="1"/>
  <c r="N168" i="1"/>
  <c r="N178" i="1"/>
  <c r="N116" i="1"/>
  <c r="BK53" i="1"/>
  <c r="G19" i="2"/>
  <c r="M19" i="2"/>
  <c r="E9" i="2"/>
  <c r="BH30" i="1"/>
  <c r="D53" i="1"/>
  <c r="D54" i="1"/>
  <c r="H29" i="1"/>
  <c r="H31" i="1"/>
  <c r="BH160" i="1"/>
  <c r="BK159" i="1"/>
  <c r="BN159" i="1"/>
  <c r="BH36" i="1"/>
  <c r="BH38" i="1"/>
  <c r="BH37" i="1"/>
  <c r="BK97" i="1"/>
  <c r="BN97" i="1"/>
  <c r="BH98" i="1"/>
  <c r="BH176" i="1"/>
  <c r="D182" i="1"/>
  <c r="D183" i="1"/>
  <c r="H158" i="1"/>
  <c r="H160" i="1"/>
  <c r="H182" i="1"/>
  <c r="T106" i="1"/>
  <c r="T116" i="1"/>
  <c r="Z102" i="1"/>
  <c r="BH116" i="1"/>
  <c r="BK116" i="1"/>
  <c r="BN116" i="1"/>
  <c r="AL168" i="1"/>
  <c r="AL178" i="1"/>
  <c r="AR164" i="1"/>
  <c r="H122" i="1"/>
  <c r="N96" i="1"/>
  <c r="N98" i="1"/>
  <c r="N118" i="1"/>
  <c r="Z106" i="1"/>
  <c r="Z117" i="1"/>
  <c r="AF102" i="1"/>
  <c r="BK175" i="1"/>
  <c r="BH179" i="1"/>
  <c r="H183" i="1"/>
  <c r="H184" i="1"/>
  <c r="N158" i="1"/>
  <c r="N160" i="1"/>
  <c r="N180" i="1"/>
  <c r="BH31" i="1"/>
  <c r="BK30" i="1"/>
  <c r="BN30" i="1"/>
  <c r="AX164" i="1"/>
  <c r="AR168" i="1"/>
  <c r="AR178" i="1"/>
  <c r="D35" i="1"/>
  <c r="I19" i="2"/>
  <c r="N181" i="1"/>
  <c r="N182" i="1"/>
  <c r="T158" i="1"/>
  <c r="T160" i="1"/>
  <c r="T180" i="1"/>
  <c r="N119" i="1"/>
  <c r="N120" i="1"/>
  <c r="T96" i="1"/>
  <c r="T98" i="1"/>
  <c r="T118" i="1"/>
  <c r="AF106" i="1"/>
  <c r="AF115" i="1"/>
  <c r="AL102" i="1"/>
  <c r="BN176" i="1"/>
  <c r="BN179" i="1"/>
  <c r="BN181" i="1"/>
  <c r="BK178" i="1"/>
  <c r="BK180" i="1"/>
  <c r="AX168" i="1"/>
  <c r="AX177" i="1"/>
  <c r="BD164" i="1"/>
  <c r="N35" i="1"/>
  <c r="H39" i="1"/>
  <c r="H51" i="1"/>
  <c r="H53" i="1"/>
  <c r="H54" i="1"/>
  <c r="H55" i="1"/>
  <c r="N29" i="1"/>
  <c r="N31" i="1"/>
  <c r="T181" i="1"/>
  <c r="T182" i="1"/>
  <c r="Z158" i="1"/>
  <c r="Z160" i="1"/>
  <c r="Z181" i="1"/>
  <c r="AL106" i="1"/>
  <c r="AL116" i="1"/>
  <c r="AR102" i="1"/>
  <c r="T119" i="1"/>
  <c r="T120" i="1"/>
  <c r="Z96" i="1"/>
  <c r="Z98" i="1"/>
  <c r="Z119" i="1"/>
  <c r="BH164" i="1"/>
  <c r="BH168" i="1"/>
  <c r="BH181" i="1"/>
  <c r="BH183" i="1"/>
  <c r="BH184" i="1"/>
  <c r="BH185" i="1"/>
  <c r="BK158" i="1"/>
  <c r="BK160" i="1"/>
  <c r="BK182" i="1"/>
  <c r="BK183" i="1"/>
  <c r="BK184" i="1"/>
  <c r="BN158" i="1"/>
  <c r="BN160" i="1"/>
  <c r="BN183" i="1"/>
  <c r="BN184" i="1"/>
  <c r="BN185" i="1"/>
  <c r="BD168" i="1"/>
  <c r="BD178" i="1"/>
  <c r="T35" i="1"/>
  <c r="N39" i="1"/>
  <c r="N49" i="1"/>
  <c r="N51" i="1"/>
  <c r="N52" i="1"/>
  <c r="N53" i="1"/>
  <c r="T29" i="1"/>
  <c r="T31" i="1"/>
  <c r="Z120" i="1"/>
  <c r="Z121" i="1"/>
  <c r="AF96" i="1"/>
  <c r="AF98" i="1"/>
  <c r="AF117" i="1"/>
  <c r="Z182" i="1"/>
  <c r="Z183" i="1"/>
  <c r="AF158" i="1"/>
  <c r="AF160" i="1"/>
  <c r="AF179" i="1"/>
  <c r="AR106" i="1"/>
  <c r="AR116" i="1"/>
  <c r="AX102" i="1"/>
  <c r="T39" i="1"/>
  <c r="T49" i="1"/>
  <c r="T51" i="1"/>
  <c r="T52" i="1"/>
  <c r="T53" i="1"/>
  <c r="Z29" i="1"/>
  <c r="Z31" i="1"/>
  <c r="Z35" i="1"/>
  <c r="AF180" i="1"/>
  <c r="AF181" i="1"/>
  <c r="AL158" i="1"/>
  <c r="AL160" i="1"/>
  <c r="AL180" i="1"/>
  <c r="AF118" i="1"/>
  <c r="AF119" i="1"/>
  <c r="AL96" i="1"/>
  <c r="AL98" i="1"/>
  <c r="AL118" i="1"/>
  <c r="AX106" i="1"/>
  <c r="AX115" i="1"/>
  <c r="BD102" i="1"/>
  <c r="AF35" i="1"/>
  <c r="Z39" i="1"/>
  <c r="Z50" i="1"/>
  <c r="Z52" i="1"/>
  <c r="Z53" i="1"/>
  <c r="Z54" i="1"/>
  <c r="AF29" i="1"/>
  <c r="AF31" i="1"/>
  <c r="AL119" i="1"/>
  <c r="AL120" i="1"/>
  <c r="AR96" i="1"/>
  <c r="AR98" i="1"/>
  <c r="AR118" i="1"/>
  <c r="AL181" i="1"/>
  <c r="AL182" i="1"/>
  <c r="AR158" i="1"/>
  <c r="AR160" i="1"/>
  <c r="AR180" i="1"/>
  <c r="BH102" i="1"/>
  <c r="BH106" i="1"/>
  <c r="BH119" i="1"/>
  <c r="BH121" i="1"/>
  <c r="BD106" i="1"/>
  <c r="BD116" i="1"/>
  <c r="AL35" i="1"/>
  <c r="AF39" i="1"/>
  <c r="AF48" i="1"/>
  <c r="AF50" i="1"/>
  <c r="AF51" i="1"/>
  <c r="AF52" i="1"/>
  <c r="AL29" i="1"/>
  <c r="AL31" i="1"/>
  <c r="AR181" i="1"/>
  <c r="AR182" i="1"/>
  <c r="AX158" i="1"/>
  <c r="AX160" i="1"/>
  <c r="AX179" i="1"/>
  <c r="AR119" i="1"/>
  <c r="AR120" i="1"/>
  <c r="AX96" i="1"/>
  <c r="AX98" i="1"/>
  <c r="AX117" i="1"/>
  <c r="BH122" i="1"/>
  <c r="BH123" i="1"/>
  <c r="BK96" i="1"/>
  <c r="BK98" i="1"/>
  <c r="BK121" i="1"/>
  <c r="AR35" i="1"/>
  <c r="AL39" i="1"/>
  <c r="AL49" i="1"/>
  <c r="AL51" i="1"/>
  <c r="AL52" i="1"/>
  <c r="AL53" i="1"/>
  <c r="AR29" i="1"/>
  <c r="AR31" i="1"/>
  <c r="AX180" i="1"/>
  <c r="AX181" i="1"/>
  <c r="BD158" i="1"/>
  <c r="BD160" i="1"/>
  <c r="BD180" i="1"/>
  <c r="AX118" i="1"/>
  <c r="AX119" i="1"/>
  <c r="BD96" i="1"/>
  <c r="BD98" i="1"/>
  <c r="BD118" i="1"/>
  <c r="BK122" i="1"/>
  <c r="BK123" i="1"/>
  <c r="BN96" i="1"/>
  <c r="BN98" i="1"/>
  <c r="BN121" i="1"/>
  <c r="AX35" i="1"/>
  <c r="AR39" i="1"/>
  <c r="AR49" i="1"/>
  <c r="AR51" i="1"/>
  <c r="AR52" i="1"/>
  <c r="AR53" i="1"/>
  <c r="AX29" i="1"/>
  <c r="AX31" i="1"/>
  <c r="BD181" i="1"/>
  <c r="BD182" i="1"/>
  <c r="BD119" i="1"/>
  <c r="BD120" i="1"/>
  <c r="BN122" i="1"/>
  <c r="BN123" i="1"/>
  <c r="BD35" i="1"/>
  <c r="AX39" i="1"/>
  <c r="AX48" i="1"/>
  <c r="AX50" i="1"/>
  <c r="AX51" i="1"/>
  <c r="AX52" i="1"/>
  <c r="BD29" i="1"/>
  <c r="BD31" i="1"/>
  <c r="BD39" i="1"/>
  <c r="BD49" i="1"/>
  <c r="BD51" i="1"/>
  <c r="BD52" i="1"/>
  <c r="BD53" i="1"/>
  <c r="BH39" i="1"/>
  <c r="BH53" i="1"/>
  <c r="BH55" i="1"/>
  <c r="BH56" i="1"/>
  <c r="BH57" i="1"/>
  <c r="BK29" i="1"/>
  <c r="BK31" i="1"/>
  <c r="BK55" i="1"/>
  <c r="BK56" i="1"/>
  <c r="BK57" i="1"/>
  <c r="BN29" i="1"/>
  <c r="BN31" i="1"/>
  <c r="BN55" i="1"/>
  <c r="BN56" i="1"/>
  <c r="BN57" i="1"/>
  <c r="D9" i="2"/>
  <c r="G9" i="2"/>
  <c r="H9" i="2"/>
</calcChain>
</file>

<file path=xl/sharedStrings.xml><?xml version="1.0" encoding="utf-8"?>
<sst xmlns="http://schemas.openxmlformats.org/spreadsheetml/2006/main" count="1206" uniqueCount="71">
  <si>
    <t xml:space="preserve">Optimistic Case. </t>
  </si>
  <si>
    <t>TOTAL for one week:</t>
  </si>
  <si>
    <t>TOTAL incomes per month:</t>
  </si>
  <si>
    <t>Financial resources</t>
  </si>
  <si>
    <t>Operational incomes</t>
  </si>
  <si>
    <t>INCOMES</t>
  </si>
  <si>
    <t>COSTS</t>
  </si>
  <si>
    <t>Variable costs</t>
  </si>
  <si>
    <t>Fixed costs</t>
  </si>
  <si>
    <t>Payroll</t>
  </si>
  <si>
    <t>Leasehold</t>
  </si>
  <si>
    <t>Cleaning services</t>
  </si>
  <si>
    <t>Electricity</t>
  </si>
  <si>
    <t>Water</t>
  </si>
  <si>
    <t>Telephone and internet</t>
  </si>
  <si>
    <t>Aid kit</t>
  </si>
  <si>
    <t>Computers</t>
  </si>
  <si>
    <t>Office equipment</t>
  </si>
  <si>
    <t>Publicity</t>
  </si>
  <si>
    <t>Total</t>
  </si>
  <si>
    <t xml:space="preserve">Incomes </t>
  </si>
  <si>
    <t>TAXES</t>
  </si>
  <si>
    <t>Total costs</t>
  </si>
  <si>
    <t>Statement</t>
  </si>
  <si>
    <t>REVENUE BEFORE TAXES</t>
  </si>
  <si>
    <t xml:space="preserve">REVENUE </t>
  </si>
  <si>
    <t xml:space="preserve">Realistic Case. 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</si>
  <si>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</si>
  <si>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</si>
  <si>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</si>
  <si>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</si>
  <si>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</si>
  <si>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</si>
  <si>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</si>
  <si>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</si>
  <si>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</si>
  <si>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Projection Year 1</t>
  </si>
  <si>
    <t>Projection Year 2</t>
  </si>
  <si>
    <t>Projection Year 3</t>
  </si>
  <si>
    <t xml:space="preserve">Bracelets selled per week </t>
  </si>
  <si>
    <t xml:space="preserve">Necklaces selled per week </t>
  </si>
  <si>
    <t xml:space="preserve">Bags price </t>
  </si>
  <si>
    <t>Neckaces price</t>
  </si>
  <si>
    <t>Bracelets price</t>
  </si>
  <si>
    <t xml:space="preserve">Bags selled per week </t>
  </si>
  <si>
    <t>Webpage</t>
  </si>
  <si>
    <t>Our shop is going to be at Santa Barbara, near to "El mercado de las pulgas"</t>
  </si>
  <si>
    <t>A general cleaning once a month by an external person</t>
  </si>
  <si>
    <t>Showcases</t>
  </si>
  <si>
    <t>Taxes: 13,8% for jewelry</t>
  </si>
  <si>
    <t>Sales cost</t>
  </si>
  <si>
    <t xml:space="preserve">Pesimistic Case. </t>
  </si>
  <si>
    <t>ORGANIZATIONAL PAYROLL</t>
  </si>
  <si>
    <t>ACURRED</t>
  </si>
  <si>
    <t>DEDUCTED</t>
  </si>
  <si>
    <t>JOB</t>
  </si>
  <si>
    <t>SALARY</t>
  </si>
  <si>
    <t>TRANSPORT</t>
  </si>
  <si>
    <t>PENSION</t>
  </si>
  <si>
    <t>FAMILY COMPENSATION FOUNDS</t>
  </si>
  <si>
    <t>TOTALS</t>
  </si>
  <si>
    <t>SOCIAL BENEFITS</t>
  </si>
  <si>
    <t>OCCUPATIONAL HAZARDS</t>
  </si>
  <si>
    <t>SEVERANCE</t>
  </si>
  <si>
    <t>SEVERANCE INTEREST</t>
  </si>
  <si>
    <t>VACATIONS</t>
  </si>
  <si>
    <t>BONUS</t>
  </si>
  <si>
    <t>TOTAL</t>
  </si>
  <si>
    <t>&gt;</t>
  </si>
  <si>
    <t>Year</t>
  </si>
  <si>
    <t>Inflation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</si>
</sst>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_(* #,##0_);_(* \(#,##0\);_(* &quot;-&quot;??_);_(@_)"/>
    <numFmt numFmtId="168" formatCode="#,##0.00\ _€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33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59">
    <xf numFmtId="0" fontId="0" fillId="0" borderId="0" xfId="0"/>
    <xf numFmtId="166" fontId="0" fillId="0" borderId="0" xfId="1" applyFont="1"/>
    <xf numFmtId="0" fontId="0" fillId="0" borderId="3" xfId="0" applyBorder="1"/>
    <xf numFmtId="0" fontId="0" fillId="0" borderId="4" xfId="0" applyBorder="1"/>
    <xf numFmtId="166" fontId="0" fillId="0" borderId="4" xfId="1" applyFont="1" applyBorder="1"/>
    <xf numFmtId="166" fontId="0" fillId="0" borderId="4" xfId="1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/>
    </xf>
    <xf numFmtId="166" fontId="0" fillId="0" borderId="8" xfId="1" applyFont="1" applyBorder="1" applyAlignment="1">
      <alignment horizontal="center"/>
    </xf>
    <xf numFmtId="0" fontId="0" fillId="0" borderId="10" xfId="0" applyBorder="1"/>
    <xf numFmtId="166" fontId="0" fillId="2" borderId="4" xfId="1" applyFont="1" applyFill="1" applyBorder="1"/>
    <xf numFmtId="0" fontId="2" fillId="0" borderId="3" xfId="0" applyFont="1" applyBorder="1"/>
    <xf numFmtId="166" fontId="2" fillId="0" borderId="4" xfId="1" applyFont="1" applyBorder="1"/>
    <xf numFmtId="0" fontId="4" fillId="3" borderId="5" xfId="0" applyFont="1" applyFill="1" applyBorder="1"/>
    <xf numFmtId="166" fontId="4" fillId="3" borderId="6" xfId="0" applyNumberFormat="1" applyFont="1" applyFill="1" applyBorder="1"/>
    <xf numFmtId="0" fontId="4" fillId="2" borderId="3" xfId="0" applyFont="1" applyFill="1" applyBorder="1"/>
    <xf numFmtId="166" fontId="0" fillId="0" borderId="11" xfId="1" applyFont="1" applyBorder="1"/>
    <xf numFmtId="0" fontId="0" fillId="0" borderId="11" xfId="0" applyBorder="1"/>
    <xf numFmtId="0" fontId="4" fillId="0" borderId="10" xfId="0" applyFont="1" applyBorder="1"/>
    <xf numFmtId="0" fontId="2" fillId="0" borderId="10" xfId="0" applyFont="1" applyBorder="1"/>
    <xf numFmtId="166" fontId="2" fillId="0" borderId="4" xfId="0" applyNumberFormat="1" applyFont="1" applyBorder="1"/>
    <xf numFmtId="0" fontId="4" fillId="0" borderId="9" xfId="0" applyFont="1" applyBorder="1" applyAlignment="1">
      <alignment horizontal="left"/>
    </xf>
    <xf numFmtId="0" fontId="2" fillId="0" borderId="0" xfId="0" applyFont="1" applyBorder="1"/>
    <xf numFmtId="0" fontId="0" fillId="0" borderId="0" xfId="0" applyBorder="1"/>
    <xf numFmtId="44" fontId="0" fillId="0" borderId="0" xfId="0" applyNumberFormat="1"/>
    <xf numFmtId="0" fontId="0" fillId="0" borderId="7" xfId="0" applyFont="1" applyFill="1" applyBorder="1" applyAlignment="1">
      <alignment horizontal="left"/>
    </xf>
    <xf numFmtId="167" fontId="0" fillId="0" borderId="8" xfId="2" applyNumberFormat="1" applyFont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Border="1" applyAlignment="1"/>
    <xf numFmtId="0" fontId="8" fillId="0" borderId="0" xfId="0" applyFont="1" applyFill="1" applyBorder="1" applyAlignment="1"/>
    <xf numFmtId="0" fontId="0" fillId="0" borderId="0" xfId="0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166" fontId="0" fillId="0" borderId="0" xfId="1" applyFon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0" fillId="0" borderId="8" xfId="2" applyNumberFormat="1" applyFont="1" applyBorder="1" applyAlignment="1">
      <alignment horizontal="left"/>
    </xf>
    <xf numFmtId="0" fontId="0" fillId="0" borderId="13" xfId="0" applyFont="1" applyFill="1" applyBorder="1" applyAlignment="1">
      <alignment horizontal="left"/>
    </xf>
    <xf numFmtId="167" fontId="0" fillId="0" borderId="4" xfId="2" applyNumberFormat="1" applyFont="1" applyBorder="1" applyAlignment="1">
      <alignment horizontal="left"/>
    </xf>
    <xf numFmtId="166" fontId="4" fillId="4" borderId="12" xfId="0" applyNumberFormat="1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 applyBorder="1"/>
    <xf numFmtId="166" fontId="0" fillId="0" borderId="0" xfId="1" applyFont="1" applyBorder="1"/>
    <xf numFmtId="0" fontId="4" fillId="0" borderId="5" xfId="0" applyFont="1" applyFill="1" applyBorder="1"/>
    <xf numFmtId="166" fontId="4" fillId="2" borderId="6" xfId="0" applyNumberFormat="1" applyFont="1" applyFill="1" applyBorder="1"/>
    <xf numFmtId="0" fontId="0" fillId="0" borderId="3" xfId="0" applyFill="1" applyBorder="1"/>
    <xf numFmtId="0" fontId="0" fillId="0" borderId="4" xfId="0" applyFill="1" applyBorder="1"/>
    <xf numFmtId="0" fontId="4" fillId="0" borderId="3" xfId="0" applyFont="1" applyFill="1" applyBorder="1"/>
    <xf numFmtId="166" fontId="0" fillId="0" borderId="4" xfId="1" applyFont="1" applyFill="1" applyBorder="1"/>
    <xf numFmtId="0" fontId="0" fillId="0" borderId="10" xfId="0" applyFill="1" applyBorder="1"/>
    <xf numFmtId="166" fontId="0" fillId="0" borderId="11" xfId="1" applyFont="1" applyFill="1" applyBorder="1"/>
    <xf numFmtId="0" fontId="4" fillId="0" borderId="10" xfId="0" applyFont="1" applyFill="1" applyBorder="1"/>
    <xf numFmtId="0" fontId="2" fillId="0" borderId="10" xfId="0" applyFont="1" applyFill="1" applyBorder="1"/>
    <xf numFmtId="0" fontId="0" fillId="0" borderId="11" xfId="0" applyFill="1" applyBorder="1"/>
    <xf numFmtId="0" fontId="2" fillId="0" borderId="3" xfId="0" applyFont="1" applyFill="1" applyBorder="1"/>
    <xf numFmtId="166" fontId="2" fillId="0" borderId="4" xfId="0" applyNumberFormat="1" applyFont="1" applyFill="1" applyBorder="1"/>
    <xf numFmtId="166" fontId="2" fillId="0" borderId="4" xfId="1" applyFont="1" applyFill="1" applyBorder="1"/>
    <xf numFmtId="164" fontId="0" fillId="0" borderId="0" xfId="0" applyNumberFormat="1"/>
    <xf numFmtId="0" fontId="4" fillId="5" borderId="5" xfId="0" applyFont="1" applyFill="1" applyBorder="1"/>
    <xf numFmtId="166" fontId="4" fillId="5" borderId="6" xfId="0" applyNumberFormat="1" applyFont="1" applyFill="1" applyBorder="1"/>
    <xf numFmtId="0" fontId="0" fillId="0" borderId="16" xfId="0" applyBorder="1"/>
    <xf numFmtId="0" fontId="0" fillId="0" borderId="17" xfId="0" applyBorder="1"/>
    <xf numFmtId="0" fontId="4" fillId="2" borderId="16" xfId="0" applyFont="1" applyFill="1" applyBorder="1"/>
    <xf numFmtId="166" fontId="0" fillId="2" borderId="17" xfId="1" applyFont="1" applyFill="1" applyBorder="1"/>
    <xf numFmtId="166" fontId="0" fillId="0" borderId="18" xfId="1" applyFont="1" applyBorder="1"/>
    <xf numFmtId="0" fontId="0" fillId="0" borderId="19" xfId="0" applyBorder="1"/>
    <xf numFmtId="166" fontId="0" fillId="0" borderId="17" xfId="1" applyFont="1" applyBorder="1"/>
    <xf numFmtId="0" fontId="4" fillId="0" borderId="19" xfId="0" applyFont="1" applyBorder="1"/>
    <xf numFmtId="0" fontId="2" fillId="0" borderId="19" xfId="0" applyFont="1" applyBorder="1"/>
    <xf numFmtId="0" fontId="0" fillId="0" borderId="16" xfId="0" applyFill="1" applyBorder="1"/>
    <xf numFmtId="0" fontId="0" fillId="0" borderId="18" xfId="0" applyBorder="1"/>
    <xf numFmtId="0" fontId="2" fillId="0" borderId="16" xfId="0" applyFont="1" applyBorder="1"/>
    <xf numFmtId="166" fontId="2" fillId="0" borderId="17" xfId="0" applyNumberFormat="1" applyFont="1" applyBorder="1"/>
    <xf numFmtId="166" fontId="2" fillId="0" borderId="17" xfId="1" applyFont="1" applyBorder="1"/>
    <xf numFmtId="0" fontId="4" fillId="3" borderId="19" xfId="0" applyFont="1" applyFill="1" applyBorder="1"/>
    <xf numFmtId="166" fontId="4" fillId="3" borderId="18" xfId="0" applyNumberFormat="1" applyFont="1" applyFill="1" applyBorder="1"/>
    <xf numFmtId="44" fontId="0" fillId="0" borderId="17" xfId="0" applyNumberFormat="1" applyBorder="1"/>
    <xf numFmtId="0" fontId="0" fillId="0" borderId="21" xfId="0" applyBorder="1"/>
    <xf numFmtId="0" fontId="0" fillId="7" borderId="20" xfId="0" applyFill="1" applyBorder="1" applyAlignment="1"/>
    <xf numFmtId="0" fontId="0" fillId="7" borderId="20" xfId="0" applyFill="1" applyBorder="1"/>
    <xf numFmtId="0" fontId="0" fillId="7" borderId="16" xfId="0" applyFill="1" applyBorder="1" applyAlignment="1"/>
    <xf numFmtId="0" fontId="0" fillId="7" borderId="0" xfId="0" applyFill="1" applyBorder="1" applyAlignment="1"/>
    <xf numFmtId="0" fontId="0" fillId="0" borderId="0" xfId="0" applyFill="1" applyBorder="1" applyAlignment="1"/>
    <xf numFmtId="166" fontId="0" fillId="0" borderId="20" xfId="1" applyFont="1" applyBorder="1"/>
    <xf numFmtId="0" fontId="0" fillId="0" borderId="16" xfId="0" applyFill="1" applyBorder="1" applyAlignment="1"/>
    <xf numFmtId="164" fontId="11" fillId="8" borderId="23" xfId="0" applyNumberFormat="1" applyFont="1" applyFill="1" applyBorder="1"/>
    <xf numFmtId="0" fontId="11" fillId="8" borderId="25" xfId="0" applyFont="1" applyFill="1" applyBorder="1"/>
    <xf numFmtId="166" fontId="11" fillId="8" borderId="30" xfId="1" applyFont="1" applyFill="1" applyBorder="1"/>
    <xf numFmtId="166" fontId="11" fillId="8" borderId="31" xfId="1" applyFont="1" applyFill="1" applyBorder="1"/>
    <xf numFmtId="166" fontId="0" fillId="0" borderId="22" xfId="1" applyFont="1" applyBorder="1"/>
    <xf numFmtId="0" fontId="0" fillId="0" borderId="20" xfId="0" applyBorder="1"/>
    <xf numFmtId="0" fontId="11" fillId="8" borderId="16" xfId="0" applyFont="1" applyFill="1" applyBorder="1"/>
    <xf numFmtId="164" fontId="11" fillId="9" borderId="16" xfId="0" applyNumberFormat="1" applyFont="1" applyFill="1" applyBorder="1"/>
    <xf numFmtId="10" fontId="0" fillId="0" borderId="0" xfId="0" applyNumberFormat="1"/>
    <xf numFmtId="168" fontId="0" fillId="0" borderId="0" xfId="0" applyNumberForma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0" fontId="0" fillId="7" borderId="27" xfId="0" applyFill="1" applyBorder="1" applyAlignment="1">
      <alignment horizontal="center"/>
    </xf>
    <xf numFmtId="0" fontId="0" fillId="7" borderId="23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166" fontId="0" fillId="0" borderId="22" xfId="1" applyFont="1" applyBorder="1" applyAlignment="1">
      <alignment horizontal="center"/>
    </xf>
    <xf numFmtId="0" fontId="0" fillId="0" borderId="20" xfId="0" applyFill="1" applyBorder="1" applyAlignment="1">
      <alignment horizontal="center" wrapText="1"/>
    </xf>
    <xf numFmtId="0" fontId="0" fillId="0" borderId="20" xfId="0" applyFill="1" applyBorder="1" applyAlignment="1">
      <alignment horizontal="center"/>
    </xf>
    <xf numFmtId="166" fontId="0" fillId="0" borderId="20" xfId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0" borderId="0" xfId="1" applyFont="1" applyBorder="1" applyAlignment="1">
      <alignment horizontal="center"/>
    </xf>
    <xf numFmtId="0" fontId="11" fillId="8" borderId="24" xfId="0" applyFont="1" applyFill="1" applyBorder="1" applyAlignment="1">
      <alignment horizontal="center"/>
    </xf>
    <xf numFmtId="0" fontId="11" fillId="8" borderId="25" xfId="0" applyFont="1" applyFill="1" applyBorder="1" applyAlignment="1">
      <alignment horizontal="center"/>
    </xf>
    <xf numFmtId="164" fontId="11" fillId="8" borderId="19" xfId="0" applyNumberFormat="1" applyFont="1" applyFill="1" applyBorder="1" applyAlignment="1">
      <alignment horizontal="center"/>
    </xf>
    <xf numFmtId="164" fontId="11" fillId="8" borderId="18" xfId="0" applyNumberFormat="1" applyFont="1" applyFill="1" applyBorder="1" applyAlignment="1">
      <alignment horizontal="center"/>
    </xf>
    <xf numFmtId="0" fontId="11" fillId="8" borderId="26" xfId="0" applyFont="1" applyFill="1" applyBorder="1" applyAlignment="1">
      <alignment horizontal="center"/>
    </xf>
    <xf numFmtId="0" fontId="11" fillId="8" borderId="18" xfId="0" applyFont="1" applyFill="1" applyBorder="1" applyAlignment="1">
      <alignment horizontal="center"/>
    </xf>
    <xf numFmtId="166" fontId="0" fillId="0" borderId="27" xfId="1" applyFont="1" applyBorder="1" applyAlignment="1">
      <alignment horizontal="center"/>
    </xf>
    <xf numFmtId="44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4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11" fillId="8" borderId="29" xfId="0" applyFont="1" applyFill="1" applyBorder="1" applyAlignment="1">
      <alignment horizontal="center"/>
    </xf>
    <xf numFmtId="0" fontId="11" fillId="8" borderId="30" xfId="0" applyFont="1" applyFill="1" applyBorder="1" applyAlignment="1">
      <alignment horizontal="center"/>
    </xf>
    <xf numFmtId="44" fontId="11" fillId="8" borderId="23" xfId="0" applyNumberFormat="1" applyFont="1" applyFill="1" applyBorder="1" applyAlignment="1">
      <alignment horizontal="center"/>
    </xf>
    <xf numFmtId="0" fontId="11" fillId="8" borderId="23" xfId="0" applyFont="1" applyFill="1" applyBorder="1" applyAlignment="1">
      <alignment horizontal="center"/>
    </xf>
    <xf numFmtId="44" fontId="0" fillId="0" borderId="22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166" fontId="0" fillId="0" borderId="28" xfId="1" applyFont="1" applyBorder="1" applyAlignment="1">
      <alignment horizontal="center"/>
    </xf>
    <xf numFmtId="166" fontId="0" fillId="0" borderId="14" xfId="1" applyFont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0" fillId="0" borderId="17" xfId="0" applyFill="1" applyBorder="1"/>
    <xf numFmtId="0" fontId="4" fillId="0" borderId="16" xfId="0" applyFont="1" applyFill="1" applyBorder="1"/>
    <xf numFmtId="166" fontId="0" fillId="0" borderId="17" xfId="1" applyFont="1" applyFill="1" applyBorder="1"/>
    <xf numFmtId="0" fontId="0" fillId="0" borderId="19" xfId="0" applyFill="1" applyBorder="1"/>
    <xf numFmtId="166" fontId="0" fillId="0" borderId="18" xfId="1" applyFont="1" applyFill="1" applyBorder="1"/>
    <xf numFmtId="0" fontId="4" fillId="0" borderId="19" xfId="0" applyFont="1" applyFill="1" applyBorder="1"/>
    <xf numFmtId="0" fontId="2" fillId="0" borderId="19" xfId="0" applyFont="1" applyFill="1" applyBorder="1"/>
    <xf numFmtId="0" fontId="0" fillId="0" borderId="18" xfId="0" applyFill="1" applyBorder="1"/>
    <xf numFmtId="0" fontId="2" fillId="0" borderId="16" xfId="0" applyFont="1" applyFill="1" applyBorder="1"/>
    <xf numFmtId="166" fontId="2" fillId="0" borderId="17" xfId="0" applyNumberFormat="1" applyFont="1" applyFill="1" applyBorder="1"/>
    <xf numFmtId="166" fontId="2" fillId="0" borderId="17" xfId="1" applyFont="1" applyFill="1" applyBorder="1"/>
    <xf numFmtId="166" fontId="4" fillId="2" borderId="18" xfId="0" applyNumberFormat="1" applyFont="1" applyFill="1" applyBorder="1"/>
  </cellXfs>
  <cellStyles count="3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BR189"/>
  <sheetViews>
    <sheetView showGridLines="0" tabSelected="1" topLeftCell="A84" workbookViewId="0">
      <selection activeCell="H50" sqref="H50"/>
    </sheetView>
  </sheetViews>
  <sheetFormatPr baseColWidth="10" defaultColWidth="9.1640625" defaultRowHeight="14" x14ac:dyDescent="0"/>
  <cols>
    <col min="3" max="3" width="31.1640625" customWidth="1"/>
    <col min="4" max="4" width="20.6640625" customWidth="1"/>
    <col min="5" max="5" width="9.1640625" customWidth="1"/>
    <col min="7" max="7" width="31" customWidth="1"/>
    <col min="8" max="8" width="23.6640625" customWidth="1"/>
    <col min="9" max="9" width="2" customWidth="1"/>
    <col min="10" max="10" width="14.83203125" customWidth="1"/>
    <col min="11" max="12" width="15" customWidth="1"/>
    <col min="13" max="13" width="31.1640625" customWidth="1"/>
    <col min="14" max="14" width="23.6640625" customWidth="1"/>
    <col min="15" max="15" width="2.1640625" customWidth="1"/>
    <col min="16" max="16" width="15" customWidth="1"/>
    <col min="17" max="17" width="15.5" bestFit="1" customWidth="1"/>
    <col min="18" max="18" width="14.83203125" customWidth="1"/>
    <col min="19" max="19" width="31.1640625" customWidth="1"/>
    <col min="20" max="20" width="23.6640625" customWidth="1"/>
    <col min="21" max="21" width="2" customWidth="1"/>
    <col min="22" max="23" width="15" customWidth="1"/>
    <col min="25" max="25" width="31.1640625" customWidth="1"/>
    <col min="26" max="26" width="23.6640625" customWidth="1"/>
    <col min="27" max="27" width="1.6640625" customWidth="1"/>
    <col min="28" max="29" width="15" customWidth="1"/>
    <col min="31" max="31" width="31.1640625" customWidth="1"/>
    <col min="32" max="32" width="23.6640625" customWidth="1"/>
    <col min="33" max="33" width="1.83203125" customWidth="1"/>
    <col min="34" max="35" width="15" customWidth="1"/>
    <col min="37" max="37" width="31.1640625" customWidth="1"/>
    <col min="38" max="38" width="20.6640625" customWidth="1"/>
    <col min="39" max="39" width="1.6640625" customWidth="1"/>
    <col min="40" max="40" width="15" customWidth="1"/>
    <col min="41" max="41" width="14.83203125" customWidth="1"/>
    <col min="43" max="43" width="31.1640625" customWidth="1"/>
    <col min="44" max="44" width="22.5" customWidth="1"/>
    <col min="45" max="45" width="1.83203125" customWidth="1"/>
    <col min="46" max="46" width="15.1640625" customWidth="1"/>
    <col min="47" max="47" width="14.6640625" customWidth="1"/>
    <col min="49" max="49" width="31.1640625" customWidth="1"/>
    <col min="50" max="50" width="20.6640625" customWidth="1"/>
    <col min="51" max="51" width="1.83203125" customWidth="1"/>
    <col min="52" max="52" width="14.83203125" customWidth="1"/>
    <col min="53" max="53" width="15" bestFit="1" customWidth="1"/>
    <col min="55" max="55" width="31.1640625" customWidth="1"/>
    <col min="56" max="56" width="20.6640625" customWidth="1"/>
    <col min="57" max="57" width="1.6640625" customWidth="1"/>
    <col min="58" max="58" width="27.83203125" bestFit="1" customWidth="1"/>
    <col min="59" max="59" width="22.5" bestFit="1" customWidth="1"/>
    <col min="60" max="60" width="26.33203125" customWidth="1"/>
    <col min="62" max="62" width="22.5" bestFit="1" customWidth="1"/>
    <col min="63" max="63" width="23" customWidth="1"/>
    <col min="65" max="66" width="22.5" bestFit="1" customWidth="1"/>
  </cols>
  <sheetData>
    <row r="3" spans="6:60" ht="45">
      <c r="F3" s="101" t="s">
        <v>0</v>
      </c>
      <c r="G3" s="102"/>
      <c r="H3" s="102"/>
    </row>
    <row r="5" spans="6:60" ht="15" thickBot="1">
      <c r="I5" s="27"/>
      <c r="J5" s="27"/>
      <c r="K5" s="27"/>
      <c r="AG5" s="27"/>
      <c r="AH5" s="27"/>
      <c r="AI5" s="27"/>
      <c r="AJ5" s="27"/>
      <c r="BF5" s="27"/>
      <c r="BG5" s="27"/>
      <c r="BH5" s="27"/>
    </row>
    <row r="6" spans="6:60" ht="29.25" customHeight="1">
      <c r="G6" s="95" t="s">
        <v>20</v>
      </c>
      <c r="H6" s="96"/>
      <c r="I6" s="28"/>
      <c r="J6" s="28"/>
      <c r="K6" s="28"/>
      <c r="M6" s="95" t="s">
        <v>20</v>
      </c>
      <c r="N6" s="96"/>
      <c r="O6" s="28"/>
      <c r="P6" s="28"/>
      <c r="Q6" s="28"/>
      <c r="S6" s="95" t="s">
        <v>20</v>
      </c>
      <c r="T6" s="96"/>
      <c r="U6" s="28"/>
      <c r="V6" s="28"/>
      <c r="W6" s="28"/>
      <c r="Y6" s="95" t="s">
        <v>20</v>
      </c>
      <c r="Z6" s="96"/>
      <c r="AA6" s="28"/>
      <c r="AB6" s="28"/>
      <c r="AC6" s="28"/>
      <c r="AE6" s="95" t="s">
        <v>20</v>
      </c>
      <c r="AF6" s="96"/>
      <c r="AG6" s="28"/>
      <c r="AH6" s="28"/>
      <c r="AI6" s="28"/>
      <c r="AJ6" s="27"/>
      <c r="AK6" s="95" t="s">
        <v>20</v>
      </c>
      <c r="AL6" s="96"/>
      <c r="AM6" s="28"/>
      <c r="AN6" s="28"/>
      <c r="AO6" s="28"/>
      <c r="AQ6" s="95" t="s">
        <v>20</v>
      </c>
      <c r="AR6" s="96"/>
      <c r="AS6" s="28"/>
      <c r="AT6" s="28"/>
      <c r="AU6" s="28"/>
      <c r="AW6" s="95" t="s">
        <v>20</v>
      </c>
      <c r="AX6" s="96"/>
      <c r="AY6" s="28"/>
      <c r="AZ6" s="28"/>
      <c r="BA6" s="28"/>
      <c r="BC6" s="95" t="s">
        <v>20</v>
      </c>
      <c r="BD6" s="96"/>
      <c r="BE6" s="28"/>
      <c r="BF6" s="28"/>
      <c r="BG6" s="28"/>
      <c r="BH6" s="27"/>
    </row>
    <row r="7" spans="6:60" ht="15.75" customHeight="1" thickBot="1">
      <c r="G7" s="97" t="s">
        <v>27</v>
      </c>
      <c r="H7" s="98"/>
      <c r="I7" s="29"/>
      <c r="J7" s="29"/>
      <c r="K7" s="29"/>
      <c r="M7" s="97" t="s">
        <v>28</v>
      </c>
      <c r="N7" s="98"/>
      <c r="O7" s="29"/>
      <c r="P7" s="29"/>
      <c r="Q7" s="29"/>
      <c r="S7" s="97" t="s">
        <v>29</v>
      </c>
      <c r="T7" s="98"/>
      <c r="U7" s="29"/>
      <c r="V7" s="29"/>
      <c r="W7" s="29"/>
      <c r="Y7" s="97" t="s">
        <v>30</v>
      </c>
      <c r="Z7" s="98"/>
      <c r="AA7" s="29"/>
      <c r="AB7" s="29"/>
      <c r="AC7" s="29"/>
      <c r="AE7" s="97" t="s">
        <v>31</v>
      </c>
      <c r="AF7" s="98"/>
      <c r="AG7" s="29"/>
      <c r="AH7" s="29"/>
      <c r="AI7" s="29"/>
      <c r="AJ7" s="27"/>
      <c r="AK7" s="97" t="s">
        <v>32</v>
      </c>
      <c r="AL7" s="98"/>
      <c r="AM7" s="29"/>
      <c r="AN7" s="29"/>
      <c r="AO7" s="29"/>
      <c r="AQ7" s="97" t="s">
        <v>33</v>
      </c>
      <c r="AR7" s="98"/>
      <c r="AS7" s="29"/>
      <c r="AT7" s="29"/>
      <c r="AU7" s="29"/>
      <c r="AW7" s="97" t="s">
        <v>34</v>
      </c>
      <c r="AX7" s="98"/>
      <c r="AY7" s="29"/>
      <c r="AZ7" s="29"/>
      <c r="BA7" s="29"/>
      <c r="BC7" s="97" t="s">
        <v>35</v>
      </c>
      <c r="BD7" s="98"/>
      <c r="BE7" s="29"/>
      <c r="BF7" s="29"/>
      <c r="BG7" s="29"/>
      <c r="BH7" s="27"/>
    </row>
    <row r="8" spans="6:60">
      <c r="G8" s="37" t="s">
        <v>39</v>
      </c>
      <c r="H8" s="38">
        <v>51</v>
      </c>
      <c r="I8" s="30"/>
      <c r="J8" s="30"/>
      <c r="K8" s="30"/>
      <c r="M8" s="37" t="s">
        <v>39</v>
      </c>
      <c r="N8" s="38">
        <v>49</v>
      </c>
      <c r="O8" s="30"/>
      <c r="P8" s="30"/>
      <c r="Q8" s="30"/>
      <c r="S8" s="37" t="s">
        <v>39</v>
      </c>
      <c r="T8" s="38">
        <v>45</v>
      </c>
      <c r="U8" s="30"/>
      <c r="V8" s="30"/>
      <c r="W8" s="30"/>
      <c r="Y8" s="37" t="s">
        <v>39</v>
      </c>
      <c r="Z8" s="38">
        <v>39</v>
      </c>
      <c r="AA8" s="30"/>
      <c r="AB8" s="30"/>
      <c r="AC8" s="30"/>
      <c r="AE8" s="37" t="s">
        <v>39</v>
      </c>
      <c r="AF8" s="38">
        <v>48</v>
      </c>
      <c r="AG8" s="30"/>
      <c r="AH8" s="30"/>
      <c r="AI8" s="30"/>
      <c r="AJ8" s="27"/>
      <c r="AK8" s="37" t="s">
        <v>39</v>
      </c>
      <c r="AL8" s="38">
        <v>45</v>
      </c>
      <c r="AM8" s="30"/>
      <c r="AN8" s="30"/>
      <c r="AO8" s="30"/>
      <c r="AQ8" s="37" t="s">
        <v>39</v>
      </c>
      <c r="AR8" s="38">
        <v>34</v>
      </c>
      <c r="AS8" s="30"/>
      <c r="AT8" s="30"/>
      <c r="AU8" s="30"/>
      <c r="AW8" s="37" t="s">
        <v>39</v>
      </c>
      <c r="AX8" s="38">
        <v>43</v>
      </c>
      <c r="AY8" s="30"/>
      <c r="AZ8" s="30"/>
      <c r="BA8" s="30"/>
      <c r="BC8" s="37" t="s">
        <v>39</v>
      </c>
      <c r="BD8" s="38">
        <v>41</v>
      </c>
      <c r="BE8" s="30"/>
      <c r="BF8" s="30"/>
      <c r="BG8" s="30"/>
      <c r="BH8" s="27"/>
    </row>
    <row r="9" spans="6:60">
      <c r="G9" s="25" t="s">
        <v>40</v>
      </c>
      <c r="H9" s="36">
        <v>56</v>
      </c>
      <c r="I9" s="30"/>
      <c r="J9" s="31"/>
      <c r="K9" s="30"/>
      <c r="M9" s="25" t="s">
        <v>40</v>
      </c>
      <c r="N9" s="36">
        <v>48</v>
      </c>
      <c r="O9" s="30"/>
      <c r="P9" s="31"/>
      <c r="Q9" s="30"/>
      <c r="S9" s="25" t="s">
        <v>40</v>
      </c>
      <c r="T9" s="36">
        <v>42</v>
      </c>
      <c r="U9" s="30"/>
      <c r="V9" s="31"/>
      <c r="W9" s="30"/>
      <c r="Y9" s="25" t="s">
        <v>40</v>
      </c>
      <c r="Z9" s="36">
        <v>41</v>
      </c>
      <c r="AA9" s="30"/>
      <c r="AB9" s="31"/>
      <c r="AC9" s="30"/>
      <c r="AE9" s="25" t="s">
        <v>40</v>
      </c>
      <c r="AF9" s="36">
        <v>41</v>
      </c>
      <c r="AG9" s="30"/>
      <c r="AH9" s="31"/>
      <c r="AI9" s="30"/>
      <c r="AJ9" s="27"/>
      <c r="AK9" s="25" t="s">
        <v>40</v>
      </c>
      <c r="AL9" s="36">
        <v>40</v>
      </c>
      <c r="AM9" s="30"/>
      <c r="AN9" s="31"/>
      <c r="AO9" s="30"/>
      <c r="AQ9" s="25" t="s">
        <v>40</v>
      </c>
      <c r="AR9" s="36">
        <v>39</v>
      </c>
      <c r="AS9" s="30"/>
      <c r="AT9" s="31"/>
      <c r="AU9" s="30"/>
      <c r="AW9" s="25" t="s">
        <v>40</v>
      </c>
      <c r="AX9" s="36">
        <v>33</v>
      </c>
      <c r="AY9" s="30"/>
      <c r="AZ9" s="31"/>
      <c r="BA9" s="30"/>
      <c r="BC9" s="25" t="s">
        <v>40</v>
      </c>
      <c r="BD9" s="36">
        <v>53</v>
      </c>
      <c r="BE9" s="30"/>
      <c r="BF9" s="31"/>
      <c r="BG9" s="30"/>
      <c r="BH9" s="27"/>
    </row>
    <row r="10" spans="6:60">
      <c r="G10" s="25" t="s">
        <v>44</v>
      </c>
      <c r="H10" s="26">
        <v>43</v>
      </c>
      <c r="I10" s="30"/>
      <c r="J10" s="30"/>
      <c r="K10" s="32"/>
      <c r="M10" s="25" t="s">
        <v>44</v>
      </c>
      <c r="N10" s="26">
        <v>40</v>
      </c>
      <c r="O10" s="30"/>
      <c r="P10" s="30"/>
      <c r="Q10" s="32"/>
      <c r="S10" s="25" t="s">
        <v>44</v>
      </c>
      <c r="T10" s="26">
        <v>37</v>
      </c>
      <c r="U10" s="30"/>
      <c r="V10" s="30"/>
      <c r="W10" s="32"/>
      <c r="Y10" s="25" t="s">
        <v>44</v>
      </c>
      <c r="Z10" s="26">
        <v>43</v>
      </c>
      <c r="AA10" s="30"/>
      <c r="AB10" s="30"/>
      <c r="AC10" s="32"/>
      <c r="AE10" s="25" t="s">
        <v>44</v>
      </c>
      <c r="AF10" s="26">
        <v>39</v>
      </c>
      <c r="AG10" s="30"/>
      <c r="AH10" s="30"/>
      <c r="AI10" s="32"/>
      <c r="AJ10" s="27"/>
      <c r="AK10" s="25" t="s">
        <v>44</v>
      </c>
      <c r="AL10" s="26">
        <v>50</v>
      </c>
      <c r="AM10" s="30"/>
      <c r="AN10" s="30"/>
      <c r="AO10" s="32"/>
      <c r="AQ10" s="25" t="s">
        <v>44</v>
      </c>
      <c r="AR10" s="26">
        <v>41</v>
      </c>
      <c r="AS10" s="30"/>
      <c r="AT10" s="30"/>
      <c r="AU10" s="32"/>
      <c r="AW10" s="25" t="s">
        <v>44</v>
      </c>
      <c r="AX10" s="26">
        <v>47</v>
      </c>
      <c r="AY10" s="30"/>
      <c r="AZ10" s="30"/>
      <c r="BA10" s="32"/>
      <c r="BC10" s="25" t="s">
        <v>44</v>
      </c>
      <c r="BD10" s="26">
        <v>43</v>
      </c>
      <c r="BE10" s="30"/>
      <c r="BF10" s="30"/>
      <c r="BG10" s="32"/>
      <c r="BH10" s="27"/>
    </row>
    <row r="11" spans="6:60">
      <c r="G11" s="7"/>
      <c r="H11" s="8"/>
      <c r="I11" s="30"/>
      <c r="J11" s="30"/>
      <c r="K11" s="32"/>
      <c r="M11" s="7"/>
      <c r="N11" s="8"/>
      <c r="O11" s="30"/>
      <c r="P11" s="30"/>
      <c r="Q11" s="32"/>
      <c r="S11" s="7"/>
      <c r="T11" s="8"/>
      <c r="U11" s="30"/>
      <c r="V11" s="30"/>
      <c r="W11" s="32"/>
      <c r="Y11" s="7"/>
      <c r="Z11" s="8"/>
      <c r="AA11" s="30"/>
      <c r="AB11" s="30"/>
      <c r="AC11" s="32"/>
      <c r="AE11" s="7"/>
      <c r="AF11" s="8"/>
      <c r="AG11" s="30"/>
      <c r="AH11" s="30"/>
      <c r="AI11" s="32"/>
      <c r="AJ11" s="27"/>
      <c r="AK11" s="7"/>
      <c r="AL11" s="8"/>
      <c r="AM11" s="30"/>
      <c r="AN11" s="30"/>
      <c r="AO11" s="32"/>
      <c r="AQ11" s="7"/>
      <c r="AR11" s="8"/>
      <c r="AS11" s="30"/>
      <c r="AT11" s="30"/>
      <c r="AU11" s="32"/>
      <c r="AW11" s="7"/>
      <c r="AX11" s="8"/>
      <c r="AY11" s="30"/>
      <c r="AZ11" s="30"/>
      <c r="BA11" s="32"/>
      <c r="BC11" s="7"/>
      <c r="BD11" s="8"/>
      <c r="BE11" s="30"/>
      <c r="BF11" s="30"/>
      <c r="BG11" s="32"/>
      <c r="BH11" s="27"/>
    </row>
    <row r="12" spans="6:60">
      <c r="G12" s="7" t="s">
        <v>43</v>
      </c>
      <c r="H12" s="8">
        <v>4000</v>
      </c>
      <c r="I12" s="30"/>
      <c r="J12" s="30"/>
      <c r="K12" s="32"/>
      <c r="M12" s="7" t="s">
        <v>43</v>
      </c>
      <c r="N12" s="8">
        <v>4000</v>
      </c>
      <c r="O12" s="30"/>
      <c r="P12" s="30"/>
      <c r="Q12" s="32"/>
      <c r="S12" s="7" t="s">
        <v>43</v>
      </c>
      <c r="T12" s="8">
        <v>4000</v>
      </c>
      <c r="U12" s="30"/>
      <c r="V12" s="30"/>
      <c r="W12" s="32"/>
      <c r="Y12" s="7" t="s">
        <v>43</v>
      </c>
      <c r="Z12" s="8">
        <v>4000</v>
      </c>
      <c r="AA12" s="30"/>
      <c r="AB12" s="30"/>
      <c r="AC12" s="32"/>
      <c r="AE12" s="7" t="s">
        <v>43</v>
      </c>
      <c r="AF12" s="8">
        <v>4000</v>
      </c>
      <c r="AG12" s="30"/>
      <c r="AH12" s="30"/>
      <c r="AI12" s="32"/>
      <c r="AJ12" s="27"/>
      <c r="AK12" s="7" t="s">
        <v>43</v>
      </c>
      <c r="AL12" s="8">
        <v>4000</v>
      </c>
      <c r="AM12" s="30"/>
      <c r="AN12" s="30"/>
      <c r="AO12" s="32"/>
      <c r="AQ12" s="7" t="s">
        <v>43</v>
      </c>
      <c r="AR12" s="8">
        <v>4000</v>
      </c>
      <c r="AS12" s="30"/>
      <c r="AT12" s="30"/>
      <c r="AU12" s="32"/>
      <c r="AW12" s="7" t="s">
        <v>43</v>
      </c>
      <c r="AX12" s="8">
        <v>4000</v>
      </c>
      <c r="AY12" s="30"/>
      <c r="AZ12" s="30"/>
      <c r="BA12" s="32"/>
      <c r="BC12" s="7" t="s">
        <v>43</v>
      </c>
      <c r="BD12" s="8">
        <v>4000</v>
      </c>
      <c r="BE12" s="30"/>
      <c r="BF12" s="30"/>
      <c r="BG12" s="32"/>
      <c r="BH12" s="27"/>
    </row>
    <row r="13" spans="6:60">
      <c r="G13" s="7" t="s">
        <v>42</v>
      </c>
      <c r="H13" s="8">
        <v>7000</v>
      </c>
      <c r="I13" s="30"/>
      <c r="J13" s="30"/>
      <c r="K13" s="33"/>
      <c r="M13" s="7" t="s">
        <v>42</v>
      </c>
      <c r="N13" s="8">
        <v>7000</v>
      </c>
      <c r="O13" s="30"/>
      <c r="P13" s="30"/>
      <c r="Q13" s="33"/>
      <c r="S13" s="7" t="s">
        <v>42</v>
      </c>
      <c r="T13" s="8">
        <v>7000</v>
      </c>
      <c r="U13" s="30"/>
      <c r="V13" s="30"/>
      <c r="W13" s="33"/>
      <c r="Y13" s="7" t="s">
        <v>42</v>
      </c>
      <c r="Z13" s="8">
        <v>7000</v>
      </c>
      <c r="AA13" s="30"/>
      <c r="AB13" s="30"/>
      <c r="AC13" s="33"/>
      <c r="AE13" s="7" t="s">
        <v>42</v>
      </c>
      <c r="AF13" s="8">
        <v>7000</v>
      </c>
      <c r="AG13" s="30"/>
      <c r="AH13" s="30"/>
      <c r="AI13" s="33"/>
      <c r="AJ13" s="27"/>
      <c r="AK13" s="7" t="s">
        <v>42</v>
      </c>
      <c r="AL13" s="8">
        <v>7000</v>
      </c>
      <c r="AM13" s="30"/>
      <c r="AN13" s="30"/>
      <c r="AO13" s="33"/>
      <c r="AQ13" s="7" t="s">
        <v>42</v>
      </c>
      <c r="AR13" s="8">
        <v>7000</v>
      </c>
      <c r="AS13" s="30"/>
      <c r="AT13" s="30"/>
      <c r="AU13" s="33"/>
      <c r="AW13" s="7" t="s">
        <v>42</v>
      </c>
      <c r="AX13" s="8">
        <v>7000</v>
      </c>
      <c r="AY13" s="30"/>
      <c r="AZ13" s="30"/>
      <c r="BA13" s="33"/>
      <c r="BC13" s="7" t="s">
        <v>42</v>
      </c>
      <c r="BD13" s="8">
        <v>7000</v>
      </c>
      <c r="BE13" s="30"/>
      <c r="BF13" s="30"/>
      <c r="BG13" s="33"/>
      <c r="BH13" s="27"/>
    </row>
    <row r="14" spans="6:60">
      <c r="G14" s="6" t="s">
        <v>41</v>
      </c>
      <c r="H14" s="8">
        <v>70000</v>
      </c>
      <c r="I14" s="30"/>
      <c r="J14" s="30"/>
      <c r="K14" s="33"/>
      <c r="M14" s="6" t="s">
        <v>41</v>
      </c>
      <c r="N14" s="8">
        <v>70000</v>
      </c>
      <c r="O14" s="30"/>
      <c r="P14" s="30"/>
      <c r="Q14" s="33"/>
      <c r="S14" s="6" t="s">
        <v>41</v>
      </c>
      <c r="T14" s="8">
        <v>70000</v>
      </c>
      <c r="U14" s="30"/>
      <c r="V14" s="30"/>
      <c r="W14" s="33"/>
      <c r="Y14" s="6" t="s">
        <v>41</v>
      </c>
      <c r="Z14" s="8">
        <v>70000</v>
      </c>
      <c r="AA14" s="30"/>
      <c r="AB14" s="30"/>
      <c r="AC14" s="33"/>
      <c r="AE14" s="6" t="s">
        <v>41</v>
      </c>
      <c r="AF14" s="8">
        <v>70000</v>
      </c>
      <c r="AG14" s="30"/>
      <c r="AH14" s="30"/>
      <c r="AI14" s="33"/>
      <c r="AJ14" s="27"/>
      <c r="AK14" s="6" t="s">
        <v>41</v>
      </c>
      <c r="AL14" s="8">
        <v>70000</v>
      </c>
      <c r="AM14" s="30"/>
      <c r="AN14" s="30"/>
      <c r="AO14" s="33"/>
      <c r="AQ14" s="6" t="s">
        <v>41</v>
      </c>
      <c r="AR14" s="8">
        <v>70000</v>
      </c>
      <c r="AS14" s="30"/>
      <c r="AT14" s="30"/>
      <c r="AU14" s="33"/>
      <c r="AW14" s="6" t="s">
        <v>41</v>
      </c>
      <c r="AX14" s="8">
        <v>70000</v>
      </c>
      <c r="AY14" s="30"/>
      <c r="AZ14" s="30"/>
      <c r="BA14" s="33"/>
      <c r="BC14" s="6" t="s">
        <v>41</v>
      </c>
      <c r="BD14" s="8">
        <v>70000</v>
      </c>
      <c r="BE14" s="30"/>
      <c r="BF14" s="30"/>
      <c r="BG14" s="33"/>
      <c r="BH14" s="27"/>
    </row>
    <row r="15" spans="6:60">
      <c r="G15" s="7"/>
      <c r="H15" s="8"/>
      <c r="I15" s="30"/>
      <c r="J15" s="30"/>
      <c r="K15" s="34"/>
      <c r="M15" s="7"/>
      <c r="N15" s="8"/>
      <c r="O15" s="30"/>
      <c r="P15" s="30"/>
      <c r="Q15" s="34"/>
      <c r="S15" s="7"/>
      <c r="T15" s="8"/>
      <c r="U15" s="30"/>
      <c r="V15" s="30"/>
      <c r="W15" s="34"/>
      <c r="X15" s="23"/>
      <c r="Y15" s="7"/>
      <c r="Z15" s="8"/>
      <c r="AA15" s="30"/>
      <c r="AB15" s="30"/>
      <c r="AC15" s="34"/>
      <c r="AE15" s="7"/>
      <c r="AF15" s="8"/>
      <c r="AG15" s="30"/>
      <c r="AH15" s="30"/>
      <c r="AI15" s="34"/>
      <c r="AJ15" s="27"/>
      <c r="AK15" s="7"/>
      <c r="AL15" s="8"/>
      <c r="AM15" s="30"/>
      <c r="AN15" s="30"/>
      <c r="AO15" s="34"/>
      <c r="AQ15" s="7"/>
      <c r="AR15" s="8"/>
      <c r="AS15" s="30"/>
      <c r="AT15" s="30"/>
      <c r="AU15" s="34"/>
      <c r="AV15" s="23"/>
      <c r="AW15" s="7"/>
      <c r="AX15" s="8"/>
      <c r="AY15" s="30"/>
      <c r="AZ15" s="30"/>
      <c r="BA15" s="34"/>
      <c r="BC15" s="7"/>
      <c r="BD15" s="8"/>
      <c r="BE15" s="30"/>
      <c r="BF15" s="30"/>
      <c r="BG15" s="34"/>
      <c r="BH15" s="27"/>
    </row>
    <row r="16" spans="6:60">
      <c r="G16" s="7" t="s">
        <v>1</v>
      </c>
      <c r="H16" s="8">
        <f>(H8*H12)+(H9*H13)+(H10*H14)</f>
        <v>3606000</v>
      </c>
      <c r="I16" s="30"/>
      <c r="J16" s="30"/>
      <c r="K16" s="34"/>
      <c r="M16" s="7" t="s">
        <v>1</v>
      </c>
      <c r="N16" s="8">
        <f>(N8*N12)+(N9*N13)+(N10*N14)</f>
        <v>3332000</v>
      </c>
      <c r="O16" s="30"/>
      <c r="P16" s="30"/>
      <c r="Q16" s="34"/>
      <c r="R16" s="23"/>
      <c r="S16" s="7" t="s">
        <v>1</v>
      </c>
      <c r="T16" s="8">
        <f>(T8*T12)+(T9*T13)+(T10*T14)</f>
        <v>3064000</v>
      </c>
      <c r="U16" s="30"/>
      <c r="V16" s="30"/>
      <c r="W16" s="34"/>
      <c r="X16" s="23"/>
      <c r="Y16" s="7" t="s">
        <v>1</v>
      </c>
      <c r="Z16" s="8">
        <f>(Z8*Z12)+(Z9*Z13)+(Z10*Z14)</f>
        <v>3453000</v>
      </c>
      <c r="AA16" s="30"/>
      <c r="AB16" s="30"/>
      <c r="AC16" s="34"/>
      <c r="AE16" s="7" t="s">
        <v>1</v>
      </c>
      <c r="AF16" s="8">
        <f>(AF8*AF12)+(AF9*AF13)+(AF10*AF14)</f>
        <v>3209000</v>
      </c>
      <c r="AG16" s="30"/>
      <c r="AH16" s="30"/>
      <c r="AI16" s="34"/>
      <c r="AJ16" s="27"/>
      <c r="AK16" s="7" t="s">
        <v>1</v>
      </c>
      <c r="AL16" s="8">
        <f>(AL8*AL12)+(AL9*AL13)+(AL10*AL14)</f>
        <v>3960000</v>
      </c>
      <c r="AM16" s="30"/>
      <c r="AN16" s="30"/>
      <c r="AO16" s="34"/>
      <c r="AQ16" s="7" t="s">
        <v>1</v>
      </c>
      <c r="AR16" s="8">
        <f>(AR8*AR12)+(AR9*AR13)+(AR10*AR14)</f>
        <v>3279000</v>
      </c>
      <c r="AS16" s="30"/>
      <c r="AT16" s="30"/>
      <c r="AU16" s="34"/>
      <c r="AV16" s="23"/>
      <c r="AW16" s="7" t="s">
        <v>1</v>
      </c>
      <c r="AX16" s="8">
        <f>(AX8*AX12)+(AX9*AX13)+(AX10*AX14)</f>
        <v>3693000</v>
      </c>
      <c r="AY16" s="30"/>
      <c r="AZ16" s="30"/>
      <c r="BA16" s="34"/>
      <c r="BB16" s="23"/>
      <c r="BC16" s="7" t="s">
        <v>1</v>
      </c>
      <c r="BD16" s="8">
        <f>(BD8*BD12)+(BD9*BD13)+(BD10*BD14)</f>
        <v>3545000</v>
      </c>
      <c r="BE16" s="30"/>
      <c r="BF16" s="30"/>
      <c r="BG16" s="34"/>
      <c r="BH16" s="27"/>
    </row>
    <row r="17" spans="3:69">
      <c r="G17" s="7"/>
      <c r="H17" s="5"/>
      <c r="I17" s="30"/>
      <c r="J17" s="30"/>
      <c r="K17" s="32"/>
      <c r="M17" s="7"/>
      <c r="N17" s="5"/>
      <c r="O17" s="30"/>
      <c r="P17" s="30"/>
      <c r="Q17" s="32"/>
      <c r="R17" s="23"/>
      <c r="S17" s="7"/>
      <c r="T17" s="5"/>
      <c r="U17" s="30"/>
      <c r="V17" s="30"/>
      <c r="W17" s="32"/>
      <c r="X17" s="23"/>
      <c r="Y17" s="7"/>
      <c r="Z17" s="5"/>
      <c r="AA17" s="30"/>
      <c r="AB17" s="30"/>
      <c r="AC17" s="32"/>
      <c r="AD17" s="23"/>
      <c r="AE17" s="7"/>
      <c r="AF17" s="5"/>
      <c r="AG17" s="30"/>
      <c r="AH17" s="30"/>
      <c r="AI17" s="32"/>
      <c r="AJ17" s="27"/>
      <c r="AK17" s="7"/>
      <c r="AL17" s="5"/>
      <c r="AM17" s="30"/>
      <c r="AN17" s="30"/>
      <c r="AO17" s="32"/>
      <c r="AP17" s="23"/>
      <c r="AQ17" s="7"/>
      <c r="AR17" s="5"/>
      <c r="AS17" s="30"/>
      <c r="AT17" s="30"/>
      <c r="AU17" s="32"/>
      <c r="AV17" s="23"/>
      <c r="AW17" s="7"/>
      <c r="AX17" s="5"/>
      <c r="AY17" s="30"/>
      <c r="AZ17" s="30"/>
      <c r="BA17" s="32"/>
      <c r="BB17" s="23"/>
      <c r="BC17" s="7"/>
      <c r="BD17" s="5"/>
      <c r="BE17" s="30"/>
      <c r="BF17" s="30"/>
      <c r="BG17" s="32"/>
      <c r="BH17" s="27"/>
    </row>
    <row r="18" spans="3:69" ht="16" thickBot="1">
      <c r="G18" s="21" t="s">
        <v>2</v>
      </c>
      <c r="H18" s="39">
        <f>H16*4</f>
        <v>14424000</v>
      </c>
      <c r="I18" s="31"/>
      <c r="J18" s="31"/>
      <c r="K18" s="35"/>
      <c r="L18" s="22"/>
      <c r="M18" s="21" t="s">
        <v>2</v>
      </c>
      <c r="N18" s="39">
        <f>N16*4</f>
        <v>13328000</v>
      </c>
      <c r="O18" s="31"/>
      <c r="P18" s="31"/>
      <c r="Q18" s="35"/>
      <c r="R18" s="22"/>
      <c r="S18" s="21" t="s">
        <v>2</v>
      </c>
      <c r="T18" s="39">
        <f>T16*4</f>
        <v>12256000</v>
      </c>
      <c r="U18" s="31"/>
      <c r="V18" s="31"/>
      <c r="W18" s="35"/>
      <c r="X18" s="22"/>
      <c r="Y18" s="21" t="s">
        <v>2</v>
      </c>
      <c r="Z18" s="39">
        <f>Z16*4</f>
        <v>13812000</v>
      </c>
      <c r="AA18" s="31"/>
      <c r="AB18" s="31"/>
      <c r="AC18" s="35"/>
      <c r="AD18" s="22"/>
      <c r="AE18" s="21" t="s">
        <v>2</v>
      </c>
      <c r="AF18" s="39">
        <f>AF16*4</f>
        <v>12836000</v>
      </c>
      <c r="AG18" s="31"/>
      <c r="AH18" s="31"/>
      <c r="AI18" s="35"/>
      <c r="AJ18" s="41"/>
      <c r="AK18" s="21" t="s">
        <v>2</v>
      </c>
      <c r="AL18" s="39">
        <f>AL16*4</f>
        <v>15840000</v>
      </c>
      <c r="AM18" s="31"/>
      <c r="AN18" s="31"/>
      <c r="AO18" s="35"/>
      <c r="AP18" s="22"/>
      <c r="AQ18" s="21" t="s">
        <v>2</v>
      </c>
      <c r="AR18" s="39">
        <f>AR16*4</f>
        <v>13116000</v>
      </c>
      <c r="AS18" s="31"/>
      <c r="AT18" s="31"/>
      <c r="AU18" s="35"/>
      <c r="AV18" s="22"/>
      <c r="AW18" s="21" t="s">
        <v>2</v>
      </c>
      <c r="AX18" s="39">
        <f>AX16*4</f>
        <v>14772000</v>
      </c>
      <c r="AY18" s="31"/>
      <c r="AZ18" s="31"/>
      <c r="BA18" s="35"/>
      <c r="BB18" s="22"/>
      <c r="BC18" s="21" t="s">
        <v>2</v>
      </c>
      <c r="BD18" s="39">
        <f>BD16*4</f>
        <v>14180000</v>
      </c>
      <c r="BE18" s="31"/>
      <c r="BF18" s="31"/>
      <c r="BG18" s="35"/>
      <c r="BH18" s="27"/>
    </row>
    <row r="19" spans="3:69">
      <c r="I19" s="27"/>
      <c r="J19" s="27"/>
      <c r="K19" s="27"/>
      <c r="L19" s="23"/>
      <c r="R19" s="23"/>
      <c r="X19" s="23"/>
      <c r="AD19" s="23"/>
      <c r="AG19" s="27"/>
      <c r="AH19" s="27"/>
      <c r="AI19" s="27"/>
      <c r="AJ19" s="27"/>
      <c r="AP19" s="23"/>
      <c r="AS19" s="27"/>
      <c r="AT19" s="27"/>
      <c r="AU19" s="27"/>
      <c r="AV19" s="23"/>
      <c r="BB19" s="23"/>
      <c r="BF19" s="27"/>
      <c r="BG19" s="27"/>
      <c r="BH19" s="27"/>
    </row>
    <row r="20" spans="3:69">
      <c r="L20" s="23"/>
      <c r="R20" s="23"/>
      <c r="X20" s="23"/>
      <c r="AD20" s="23"/>
      <c r="AJ20" s="23"/>
      <c r="AP20" s="23"/>
      <c r="AS20" s="27"/>
      <c r="AT20" s="27"/>
      <c r="AU20" s="27"/>
      <c r="AV20" s="23"/>
      <c r="BB20" s="23"/>
    </row>
    <row r="21" spans="3:69">
      <c r="R21" s="23"/>
      <c r="AD21" s="23"/>
      <c r="AJ21" s="23"/>
      <c r="AV21" s="23"/>
      <c r="BB21" s="23"/>
    </row>
    <row r="22" spans="3:69">
      <c r="AD22" s="23"/>
      <c r="AJ22" s="23"/>
      <c r="BB22" s="23"/>
    </row>
    <row r="24" spans="3:69" ht="15" thickBot="1"/>
    <row r="25" spans="3:69" ht="28">
      <c r="C25" s="103" t="s">
        <v>23</v>
      </c>
      <c r="D25" s="104"/>
      <c r="G25" s="143" t="s">
        <v>23</v>
      </c>
      <c r="H25" s="144"/>
      <c r="M25" s="103" t="s">
        <v>23</v>
      </c>
      <c r="N25" s="104"/>
      <c r="S25" s="95" t="s">
        <v>23</v>
      </c>
      <c r="T25" s="96"/>
      <c r="Y25" s="95" t="s">
        <v>23</v>
      </c>
      <c r="Z25" s="96"/>
      <c r="AE25" s="95" t="s">
        <v>23</v>
      </c>
      <c r="AF25" s="96"/>
      <c r="AK25" s="95" t="s">
        <v>23</v>
      </c>
      <c r="AL25" s="96"/>
      <c r="AQ25" s="95" t="s">
        <v>23</v>
      </c>
      <c r="AR25" s="96"/>
      <c r="AW25" s="95" t="s">
        <v>23</v>
      </c>
      <c r="AX25" s="96"/>
      <c r="BC25" s="95" t="s">
        <v>23</v>
      </c>
      <c r="BD25" s="96"/>
      <c r="BG25" s="95" t="s">
        <v>23</v>
      </c>
      <c r="BH25" s="96"/>
      <c r="BJ25" s="95" t="s">
        <v>23</v>
      </c>
      <c r="BK25" s="96"/>
      <c r="BM25" s="95" t="s">
        <v>23</v>
      </c>
      <c r="BN25" s="96"/>
    </row>
    <row r="26" spans="3:69" ht="15">
      <c r="C26" s="105">
        <f>C7</f>
        <v>0</v>
      </c>
      <c r="D26" s="106"/>
      <c r="G26" s="145" t="str">
        <f>G7</f>
        <v>April</v>
      </c>
      <c r="H26" s="146"/>
      <c r="M26" s="105" t="str">
        <f>M7</f>
        <v>May</v>
      </c>
      <c r="N26" s="106"/>
      <c r="S26" s="99" t="str">
        <f>S7</f>
        <v>June</v>
      </c>
      <c r="T26" s="100"/>
      <c r="Y26" s="99" t="str">
        <f>Y7</f>
        <v>July</v>
      </c>
      <c r="Z26" s="100"/>
      <c r="AE26" s="99" t="str">
        <f>AE7</f>
        <v>August</v>
      </c>
      <c r="AF26" s="100"/>
      <c r="AK26" s="99" t="str">
        <f>AK7</f>
        <v>September</v>
      </c>
      <c r="AL26" s="100"/>
      <c r="AQ26" s="99" t="str">
        <f>AQ7</f>
        <v>October</v>
      </c>
      <c r="AR26" s="100"/>
      <c r="AW26" s="99" t="str">
        <f>AW7</f>
        <v>November</v>
      </c>
      <c r="AX26" s="100"/>
      <c r="BC26" s="99" t="str">
        <f>BC7</f>
        <v>December</v>
      </c>
      <c r="BD26" s="100"/>
      <c r="BF26" s="40"/>
      <c r="BG26" s="105" t="s">
        <v>36</v>
      </c>
      <c r="BH26" s="106"/>
      <c r="BI26" s="40"/>
      <c r="BJ26" s="105" t="s">
        <v>37</v>
      </c>
      <c r="BK26" s="106"/>
      <c r="BL26" s="40"/>
      <c r="BM26" s="105" t="s">
        <v>38</v>
      </c>
      <c r="BN26" s="106"/>
      <c r="BO26" s="40"/>
      <c r="BP26" s="40"/>
      <c r="BQ26" s="40"/>
    </row>
    <row r="27" spans="3:69">
      <c r="C27" s="45"/>
      <c r="D27" s="46"/>
      <c r="G27" s="69"/>
      <c r="H27" s="147"/>
      <c r="M27" s="45"/>
      <c r="N27" s="46"/>
      <c r="S27" s="2"/>
      <c r="T27" s="3"/>
      <c r="Y27" s="2"/>
      <c r="Z27" s="3"/>
      <c r="AE27" s="2"/>
      <c r="AF27" s="3"/>
      <c r="AK27" s="2"/>
      <c r="AL27" s="3"/>
      <c r="AQ27" s="2"/>
      <c r="AR27" s="3"/>
      <c r="AW27" s="2"/>
      <c r="AX27" s="3"/>
      <c r="BC27" s="2"/>
      <c r="BD27" s="3"/>
      <c r="BF27" s="40"/>
      <c r="BG27" s="45"/>
      <c r="BH27" s="46"/>
      <c r="BI27" s="40"/>
      <c r="BJ27" s="45"/>
      <c r="BK27" s="46"/>
      <c r="BL27" s="40"/>
      <c r="BM27" s="45"/>
      <c r="BN27" s="46"/>
      <c r="BO27" s="40"/>
      <c r="BP27" s="40"/>
      <c r="BQ27" s="40"/>
    </row>
    <row r="28" spans="3:69" ht="15">
      <c r="C28" s="47" t="s">
        <v>5</v>
      </c>
      <c r="D28" s="48"/>
      <c r="G28" s="148" t="s">
        <v>5</v>
      </c>
      <c r="H28" s="149"/>
      <c r="M28" s="47" t="s">
        <v>5</v>
      </c>
      <c r="N28" s="48"/>
      <c r="S28" s="47" t="s">
        <v>5</v>
      </c>
      <c r="T28" s="48"/>
      <c r="Y28" s="47" t="s">
        <v>5</v>
      </c>
      <c r="Z28" s="48"/>
      <c r="AE28" s="47" t="s">
        <v>5</v>
      </c>
      <c r="AF28" s="48"/>
      <c r="AK28" s="47" t="s">
        <v>5</v>
      </c>
      <c r="AL28" s="48"/>
      <c r="AQ28" s="47" t="s">
        <v>5</v>
      </c>
      <c r="AR28" s="48"/>
      <c r="AW28" s="47" t="s">
        <v>5</v>
      </c>
      <c r="AX28" s="48"/>
      <c r="BC28" s="47" t="s">
        <v>5</v>
      </c>
      <c r="BD28" s="48"/>
      <c r="BF28" s="40"/>
      <c r="BG28" s="47" t="s">
        <v>5</v>
      </c>
      <c r="BH28" s="48"/>
      <c r="BI28" s="40"/>
      <c r="BJ28" s="47" t="s">
        <v>5</v>
      </c>
      <c r="BK28" s="48"/>
      <c r="BL28" s="40"/>
      <c r="BM28" s="47" t="s">
        <v>5</v>
      </c>
      <c r="BN28" s="48"/>
      <c r="BO28" s="40"/>
      <c r="BP28" s="40"/>
      <c r="BQ28" s="40"/>
    </row>
    <row r="29" spans="3:69">
      <c r="C29" s="45" t="s">
        <v>3</v>
      </c>
      <c r="D29" s="48">
        <v>10000000</v>
      </c>
      <c r="G29" s="69" t="s">
        <v>3</v>
      </c>
      <c r="H29" s="149">
        <f>D54</f>
        <v>253434.40650123131</v>
      </c>
      <c r="M29" s="45" t="s">
        <v>3</v>
      </c>
      <c r="N29" s="48">
        <f>H55</f>
        <v>6016995.6764040617</v>
      </c>
      <c r="S29" s="45" t="s">
        <v>3</v>
      </c>
      <c r="T29" s="48">
        <f>N53</f>
        <v>8210983.679561533</v>
      </c>
      <c r="Y29" s="45" t="s">
        <v>3</v>
      </c>
      <c r="Z29" s="48">
        <f>T53</f>
        <v>9355709.3382832725</v>
      </c>
      <c r="AE29" s="45" t="s">
        <v>3</v>
      </c>
      <c r="AF29" s="48">
        <f>Z54</f>
        <v>11587445.146101411</v>
      </c>
      <c r="AK29" s="45" t="s">
        <v>3</v>
      </c>
      <c r="AL29" s="48">
        <f>AF52</f>
        <v>12969955.922440648</v>
      </c>
      <c r="AQ29" s="45" t="s">
        <v>3</v>
      </c>
      <c r="AR29" s="48">
        <f>AL53</f>
        <v>15708022.011645069</v>
      </c>
      <c r="AW29" s="45" t="s">
        <v>3</v>
      </c>
      <c r="AX29" s="48">
        <f>AR53</f>
        <v>16583789.090539282</v>
      </c>
      <c r="BC29" s="45" t="s">
        <v>3</v>
      </c>
      <c r="BD29" s="48">
        <f>AX52</f>
        <v>18606818.682546094</v>
      </c>
      <c r="BF29" s="40"/>
      <c r="BG29" s="45" t="s">
        <v>3</v>
      </c>
      <c r="BH29" s="48">
        <v>10000000</v>
      </c>
      <c r="BI29" s="40"/>
      <c r="BJ29" s="45" t="s">
        <v>3</v>
      </c>
      <c r="BK29" s="48">
        <f>+BH57</f>
        <v>34571497.756511077</v>
      </c>
      <c r="BL29" s="40"/>
      <c r="BM29" s="45" t="s">
        <v>3</v>
      </c>
      <c r="BN29" s="48">
        <f>BK57</f>
        <v>75134367.089215279</v>
      </c>
      <c r="BO29" s="40"/>
      <c r="BP29" s="40"/>
      <c r="BQ29" s="40"/>
    </row>
    <row r="30" spans="3:69">
      <c r="C30" s="49" t="s">
        <v>4</v>
      </c>
      <c r="D30" s="50">
        <f>D18</f>
        <v>0</v>
      </c>
      <c r="G30" s="150" t="s">
        <v>4</v>
      </c>
      <c r="H30" s="151">
        <f>H18</f>
        <v>14424000</v>
      </c>
      <c r="M30" s="49" t="s">
        <v>4</v>
      </c>
      <c r="N30" s="50">
        <f>N18</f>
        <v>13328000</v>
      </c>
      <c r="S30" s="49" t="s">
        <v>4</v>
      </c>
      <c r="T30" s="50">
        <f>T18</f>
        <v>12256000</v>
      </c>
      <c r="Y30" s="49" t="s">
        <v>4</v>
      </c>
      <c r="Z30" s="50">
        <f>Z18</f>
        <v>13812000</v>
      </c>
      <c r="AE30" s="49" t="s">
        <v>4</v>
      </c>
      <c r="AF30" s="50">
        <f>AF18</f>
        <v>12836000</v>
      </c>
      <c r="AK30" s="49" t="s">
        <v>4</v>
      </c>
      <c r="AL30" s="50">
        <f>AL18</f>
        <v>15840000</v>
      </c>
      <c r="AQ30" s="49" t="s">
        <v>4</v>
      </c>
      <c r="AR30" s="50">
        <f>AR18</f>
        <v>13116000</v>
      </c>
      <c r="AW30" s="49" t="s">
        <v>4</v>
      </c>
      <c r="AX30" s="50">
        <f>AX18</f>
        <v>14772000</v>
      </c>
      <c r="BC30" s="49" t="s">
        <v>4</v>
      </c>
      <c r="BD30" s="50">
        <f>BD18</f>
        <v>14180000</v>
      </c>
      <c r="BF30" s="40"/>
      <c r="BG30" s="49" t="s">
        <v>4</v>
      </c>
      <c r="BH30" s="50">
        <f>BD30+AX30+AR30+AL30+AF30+Z30+T30+H30+N30</f>
        <v>124564000</v>
      </c>
      <c r="BI30" s="40"/>
      <c r="BJ30" s="49" t="s">
        <v>4</v>
      </c>
      <c r="BK30" s="50">
        <f>(BH30*0.3)+BH30</f>
        <v>161933200</v>
      </c>
      <c r="BL30" s="40"/>
      <c r="BM30" s="49" t="s">
        <v>4</v>
      </c>
      <c r="BN30" s="50">
        <f>BK30+(BK30*0.3)</f>
        <v>210513160</v>
      </c>
      <c r="BO30" s="40"/>
      <c r="BP30" s="40"/>
      <c r="BQ30" s="40"/>
    </row>
    <row r="31" spans="3:69">
      <c r="C31" s="45" t="s">
        <v>19</v>
      </c>
      <c r="D31" s="48">
        <f>SUM(D29:D30)</f>
        <v>10000000</v>
      </c>
      <c r="G31" s="69" t="s">
        <v>19</v>
      </c>
      <c r="H31" s="149">
        <f>SUM(H29:H30)</f>
        <v>14677434.406501232</v>
      </c>
      <c r="M31" s="45" t="s">
        <v>19</v>
      </c>
      <c r="N31" s="48">
        <f>SUM(N29:N30)</f>
        <v>19344995.676404063</v>
      </c>
      <c r="S31" s="45" t="s">
        <v>19</v>
      </c>
      <c r="T31" s="48">
        <f>SUM(T29:T30)</f>
        <v>20466983.679561533</v>
      </c>
      <c r="Y31" s="45" t="s">
        <v>19</v>
      </c>
      <c r="Z31" s="48">
        <f>SUM(Z29:Z30)</f>
        <v>23167709.338283271</v>
      </c>
      <c r="AE31" s="45" t="s">
        <v>19</v>
      </c>
      <c r="AF31" s="48">
        <f>SUM(AF29:AF30)</f>
        <v>24423445.146101411</v>
      </c>
      <c r="AK31" s="45" t="s">
        <v>19</v>
      </c>
      <c r="AL31" s="48">
        <f>SUM(AL29:AL30)</f>
        <v>28809955.922440648</v>
      </c>
      <c r="AQ31" s="45" t="s">
        <v>19</v>
      </c>
      <c r="AR31" s="48">
        <f>SUM(AR29:AR30)</f>
        <v>28824022.011645071</v>
      </c>
      <c r="AW31" s="45" t="s">
        <v>19</v>
      </c>
      <c r="AX31" s="48">
        <f>SUM(AX29:AX30)</f>
        <v>31355789.090539284</v>
      </c>
      <c r="BC31" s="45" t="s">
        <v>19</v>
      </c>
      <c r="BD31" s="48">
        <f>SUM(BD29:BD30)</f>
        <v>32786818.682546094</v>
      </c>
      <c r="BF31" s="40"/>
      <c r="BG31" s="45" t="s">
        <v>19</v>
      </c>
      <c r="BH31" s="48">
        <f>SUM(BH29:BH30)</f>
        <v>134564000</v>
      </c>
      <c r="BI31" s="40"/>
      <c r="BJ31" s="45" t="s">
        <v>19</v>
      </c>
      <c r="BK31" s="48">
        <f>SUM(BK29:BK30)</f>
        <v>196504697.75651109</v>
      </c>
      <c r="BL31" s="40"/>
      <c r="BM31" s="45" t="s">
        <v>19</v>
      </c>
      <c r="BN31" s="48">
        <f>SUM(BN29:BN30)</f>
        <v>285647527.08921528</v>
      </c>
      <c r="BO31" s="40"/>
      <c r="BP31" s="40"/>
      <c r="BQ31" s="40"/>
    </row>
    <row r="32" spans="3:69">
      <c r="C32" s="45"/>
      <c r="D32" s="48"/>
      <c r="G32" s="69"/>
      <c r="H32" s="149"/>
      <c r="M32" s="45"/>
      <c r="N32" s="48"/>
      <c r="S32" s="2"/>
      <c r="T32" s="3"/>
      <c r="Y32" s="2"/>
      <c r="Z32" s="3"/>
      <c r="AE32" s="2"/>
      <c r="AF32" s="3"/>
      <c r="AK32" s="2"/>
      <c r="AL32" s="3"/>
      <c r="AQ32" s="2"/>
      <c r="AR32" s="3"/>
      <c r="AW32" s="2"/>
      <c r="AX32" s="3"/>
      <c r="BC32" s="2"/>
      <c r="BD32" s="3"/>
      <c r="BF32" s="40"/>
      <c r="BG32" s="45"/>
      <c r="BH32" s="48"/>
      <c r="BI32" s="40"/>
      <c r="BJ32" s="45"/>
      <c r="BK32" s="48"/>
      <c r="BL32" s="40"/>
      <c r="BM32" s="45"/>
      <c r="BN32" s="48"/>
      <c r="BO32" s="40"/>
      <c r="BP32" s="40"/>
      <c r="BQ32" s="40"/>
    </row>
    <row r="33" spans="3:69" ht="15">
      <c r="C33" s="47" t="s">
        <v>6</v>
      </c>
      <c r="D33" s="48"/>
      <c r="G33" s="148" t="s">
        <v>6</v>
      </c>
      <c r="H33" s="149"/>
      <c r="J33" s="24"/>
      <c r="M33" s="47" t="s">
        <v>6</v>
      </c>
      <c r="N33" s="48"/>
      <c r="S33" s="47" t="s">
        <v>6</v>
      </c>
      <c r="T33" s="48"/>
      <c r="Y33" s="47" t="s">
        <v>6</v>
      </c>
      <c r="Z33" s="48"/>
      <c r="AE33" s="47" t="s">
        <v>6</v>
      </c>
      <c r="AF33" s="48"/>
      <c r="AK33" s="47" t="s">
        <v>6</v>
      </c>
      <c r="AL33" s="48"/>
      <c r="AQ33" s="47" t="s">
        <v>6</v>
      </c>
      <c r="AR33" s="48"/>
      <c r="AW33" s="47" t="s">
        <v>6</v>
      </c>
      <c r="AX33" s="48"/>
      <c r="BC33" s="47" t="s">
        <v>6</v>
      </c>
      <c r="BD33" s="48"/>
      <c r="BF33" s="40"/>
      <c r="BG33" s="47" t="s">
        <v>6</v>
      </c>
      <c r="BH33" s="48"/>
      <c r="BI33" s="40"/>
      <c r="BJ33" s="47" t="s">
        <v>6</v>
      </c>
      <c r="BK33" s="48"/>
      <c r="BL33" s="40"/>
      <c r="BM33" s="47" t="s">
        <v>6</v>
      </c>
      <c r="BN33" s="48"/>
      <c r="BO33" s="40"/>
      <c r="BP33" s="40"/>
      <c r="BQ33" s="40"/>
    </row>
    <row r="34" spans="3:69" ht="15">
      <c r="C34" s="51" t="s">
        <v>8</v>
      </c>
      <c r="D34" s="48"/>
      <c r="G34" s="152" t="s">
        <v>8</v>
      </c>
      <c r="H34" s="149"/>
      <c r="M34" s="51" t="s">
        <v>8</v>
      </c>
      <c r="N34" s="48"/>
      <c r="S34" s="18" t="s">
        <v>8</v>
      </c>
      <c r="T34" s="4"/>
      <c r="Y34" s="18" t="s">
        <v>8</v>
      </c>
      <c r="Z34" s="4"/>
      <c r="AE34" s="18" t="s">
        <v>8</v>
      </c>
      <c r="AF34" s="4"/>
      <c r="AK34" s="18" t="s">
        <v>8</v>
      </c>
      <c r="AL34" s="4"/>
      <c r="AQ34" s="18" t="s">
        <v>8</v>
      </c>
      <c r="AR34" s="4"/>
      <c r="AW34" s="18" t="s">
        <v>8</v>
      </c>
      <c r="AX34" s="4"/>
      <c r="BC34" s="18" t="s">
        <v>8</v>
      </c>
      <c r="BD34" s="4"/>
      <c r="BF34" s="40"/>
      <c r="BG34" s="51" t="s">
        <v>8</v>
      </c>
      <c r="BH34" s="48"/>
      <c r="BI34" s="40"/>
      <c r="BJ34" s="51" t="s">
        <v>8</v>
      </c>
      <c r="BK34" s="48"/>
      <c r="BL34" s="40"/>
      <c r="BM34" s="51" t="s">
        <v>8</v>
      </c>
      <c r="BN34" s="48"/>
      <c r="BO34" s="40"/>
      <c r="BP34" s="40"/>
      <c r="BQ34" s="40"/>
    </row>
    <row r="35" spans="3:69">
      <c r="C35" s="45" t="s">
        <v>9</v>
      </c>
      <c r="D35" s="48">
        <f>Hoja1!N19</f>
        <v>5240331.5678639999</v>
      </c>
      <c r="G35" s="69" t="s">
        <v>9</v>
      </c>
      <c r="H35" s="66">
        <v>0</v>
      </c>
      <c r="M35" s="45" t="s">
        <v>9</v>
      </c>
      <c r="N35" s="48">
        <f>D35</f>
        <v>5240331.5678639999</v>
      </c>
      <c r="S35" s="2" t="s">
        <v>9</v>
      </c>
      <c r="T35" s="4">
        <f>N35</f>
        <v>5240331.5678639999</v>
      </c>
      <c r="Y35" s="2" t="s">
        <v>9</v>
      </c>
      <c r="Z35" s="4">
        <f>T35</f>
        <v>5240331.5678639999</v>
      </c>
      <c r="AE35" s="2" t="s">
        <v>9</v>
      </c>
      <c r="AF35" s="4">
        <f>Z35</f>
        <v>5240331.5678639999</v>
      </c>
      <c r="AK35" s="2" t="s">
        <v>9</v>
      </c>
      <c r="AL35" s="4">
        <f>AF35</f>
        <v>5240331.5678639999</v>
      </c>
      <c r="AQ35" s="2" t="s">
        <v>9</v>
      </c>
      <c r="AR35" s="4">
        <f>AL35</f>
        <v>5240331.5678639999</v>
      </c>
      <c r="AW35" s="2" t="s">
        <v>9</v>
      </c>
      <c r="AX35" s="4">
        <f>AR35</f>
        <v>5240331.5678639999</v>
      </c>
      <c r="BC35" s="2" t="s">
        <v>9</v>
      </c>
      <c r="BD35" s="4">
        <f>AX35</f>
        <v>5240331.5678639999</v>
      </c>
      <c r="BF35" s="40"/>
      <c r="BG35" s="45" t="s">
        <v>9</v>
      </c>
      <c r="BH35" s="48">
        <f>BD35+AX35+AR35+AL35+AF35+Z35+T35+N35+D35</f>
        <v>47162984.110776</v>
      </c>
      <c r="BI35" s="40"/>
      <c r="BJ35" s="45" t="s">
        <v>9</v>
      </c>
      <c r="BK35" s="48">
        <f>Hoja1!F28</f>
        <v>52075008.905913323</v>
      </c>
      <c r="BL35" s="40"/>
      <c r="BM35" s="45" t="s">
        <v>9</v>
      </c>
      <c r="BN35" s="48">
        <f>Hoja1!F29</f>
        <v>58607298.023071088</v>
      </c>
      <c r="BO35" s="40"/>
      <c r="BP35" s="40"/>
      <c r="BQ35" s="40"/>
    </row>
    <row r="36" spans="3:69">
      <c r="C36" s="45" t="s">
        <v>10</v>
      </c>
      <c r="D36" s="48">
        <v>1200000</v>
      </c>
      <c r="G36" s="69" t="s">
        <v>10</v>
      </c>
      <c r="H36" s="149">
        <v>1200000</v>
      </c>
      <c r="M36" s="45" t="s">
        <v>10</v>
      </c>
      <c r="N36" s="48">
        <f>H36</f>
        <v>1200000</v>
      </c>
      <c r="S36" s="2" t="s">
        <v>10</v>
      </c>
      <c r="T36" s="4">
        <f>H36</f>
        <v>1200000</v>
      </c>
      <c r="Y36" s="2" t="s">
        <v>10</v>
      </c>
      <c r="Z36" s="4">
        <f>N36</f>
        <v>1200000</v>
      </c>
      <c r="AE36" s="2" t="s">
        <v>10</v>
      </c>
      <c r="AF36" s="4">
        <f>T36</f>
        <v>1200000</v>
      </c>
      <c r="AK36" s="2" t="s">
        <v>10</v>
      </c>
      <c r="AL36" s="4">
        <f>Z36</f>
        <v>1200000</v>
      </c>
      <c r="AQ36" s="2" t="s">
        <v>10</v>
      </c>
      <c r="AR36" s="4">
        <f>AF36</f>
        <v>1200000</v>
      </c>
      <c r="AW36" s="2" t="s">
        <v>10</v>
      </c>
      <c r="AX36" s="4">
        <f>AL36</f>
        <v>1200000</v>
      </c>
      <c r="BC36" s="2" t="s">
        <v>10</v>
      </c>
      <c r="BD36" s="4">
        <f>AR36</f>
        <v>1200000</v>
      </c>
      <c r="BG36" s="2" t="s">
        <v>10</v>
      </c>
      <c r="BH36" s="4">
        <f>BD36+AX36+AR36+AL36+AF36+Z36+T36+N36+H36+D36</f>
        <v>12000000</v>
      </c>
      <c r="BJ36" s="2" t="s">
        <v>10</v>
      </c>
      <c r="BK36" s="4">
        <v>15300000</v>
      </c>
      <c r="BM36" s="2" t="s">
        <v>10</v>
      </c>
      <c r="BN36" s="4">
        <v>16200000</v>
      </c>
    </row>
    <row r="37" spans="3:69">
      <c r="C37" s="45" t="s">
        <v>45</v>
      </c>
      <c r="D37" s="48">
        <v>150661</v>
      </c>
      <c r="G37" s="69" t="s">
        <v>45</v>
      </c>
      <c r="H37" s="149">
        <v>150661</v>
      </c>
      <c r="M37" s="45" t="str">
        <f>G37</f>
        <v>Webpage</v>
      </c>
      <c r="N37" s="48">
        <f>H37</f>
        <v>150661</v>
      </c>
      <c r="S37" s="2" t="str">
        <f>G37</f>
        <v>Webpage</v>
      </c>
      <c r="T37" s="4">
        <f>H37</f>
        <v>150661</v>
      </c>
      <c r="Y37" s="2" t="str">
        <f>M37</f>
        <v>Webpage</v>
      </c>
      <c r="Z37" s="4">
        <f>N37</f>
        <v>150661</v>
      </c>
      <c r="AE37" s="2" t="str">
        <f>S37</f>
        <v>Webpage</v>
      </c>
      <c r="AF37" s="4">
        <f>T37</f>
        <v>150661</v>
      </c>
      <c r="AK37" s="2" t="str">
        <f>Y37</f>
        <v>Webpage</v>
      </c>
      <c r="AL37" s="4">
        <f>Z37</f>
        <v>150661</v>
      </c>
      <c r="AQ37" s="2" t="str">
        <f>AE37</f>
        <v>Webpage</v>
      </c>
      <c r="AR37" s="4">
        <f>AF37</f>
        <v>150661</v>
      </c>
      <c r="AW37" s="2" t="str">
        <f>AK37</f>
        <v>Webpage</v>
      </c>
      <c r="AX37" s="4">
        <f>AL37</f>
        <v>150661</v>
      </c>
      <c r="BC37" s="2" t="str">
        <f>AQ37</f>
        <v>Webpage</v>
      </c>
      <c r="BD37" s="4">
        <f>AR37</f>
        <v>150661</v>
      </c>
      <c r="BG37" s="2" t="str">
        <f>G37</f>
        <v>Webpage</v>
      </c>
      <c r="BH37" s="4">
        <f>BD37+AX37+AR37+AL37+AF37+Z37+T37+N37+H37+D37</f>
        <v>1506610</v>
      </c>
      <c r="BJ37" s="2" t="str">
        <f>G37</f>
        <v>Webpage</v>
      </c>
      <c r="BK37" s="4">
        <v>1700000</v>
      </c>
      <c r="BM37" s="2" t="str">
        <f>G37</f>
        <v>Webpage</v>
      </c>
      <c r="BN37" s="4">
        <v>1850000</v>
      </c>
    </row>
    <row r="38" spans="3:69">
      <c r="C38" s="49" t="s">
        <v>11</v>
      </c>
      <c r="D38" s="50">
        <v>90000</v>
      </c>
      <c r="G38" s="150" t="s">
        <v>11</v>
      </c>
      <c r="H38" s="151">
        <v>90000</v>
      </c>
      <c r="M38" s="49" t="s">
        <v>11</v>
      </c>
      <c r="N38" s="50">
        <f>H38</f>
        <v>90000</v>
      </c>
      <c r="S38" s="9" t="s">
        <v>11</v>
      </c>
      <c r="T38" s="16">
        <f>H38</f>
        <v>90000</v>
      </c>
      <c r="Y38" s="9" t="s">
        <v>11</v>
      </c>
      <c r="Z38" s="16">
        <f>N38</f>
        <v>90000</v>
      </c>
      <c r="AE38" s="9" t="s">
        <v>11</v>
      </c>
      <c r="AF38" s="16">
        <f>T38</f>
        <v>90000</v>
      </c>
      <c r="AK38" s="9" t="s">
        <v>11</v>
      </c>
      <c r="AL38" s="16">
        <f>Z38</f>
        <v>90000</v>
      </c>
      <c r="AQ38" s="9" t="s">
        <v>11</v>
      </c>
      <c r="AR38" s="16">
        <f>AF38</f>
        <v>90000</v>
      </c>
      <c r="AW38" s="9" t="s">
        <v>11</v>
      </c>
      <c r="AX38" s="16">
        <f>AL38</f>
        <v>90000</v>
      </c>
      <c r="BC38" s="9" t="s">
        <v>11</v>
      </c>
      <c r="BD38" s="16">
        <f>AR38</f>
        <v>90000</v>
      </c>
      <c r="BG38" s="9" t="s">
        <v>11</v>
      </c>
      <c r="BH38" s="4">
        <f>BD38+AX38+AR38+AL38+AF38+Z38+T38+N38+H38+D38</f>
        <v>900000</v>
      </c>
      <c r="BJ38" s="9" t="s">
        <v>11</v>
      </c>
      <c r="BK38" s="4">
        <v>1200000</v>
      </c>
      <c r="BM38" s="9" t="s">
        <v>11</v>
      </c>
      <c r="BN38" s="4">
        <v>1500000</v>
      </c>
    </row>
    <row r="39" spans="3:69">
      <c r="C39" s="45" t="s">
        <v>19</v>
      </c>
      <c r="D39" s="48">
        <f>SUM(D35:D38)</f>
        <v>6680992.5678639999</v>
      </c>
      <c r="G39" s="69" t="s">
        <v>19</v>
      </c>
      <c r="H39" s="149">
        <f>SUM(H35:H38)</f>
        <v>1440661</v>
      </c>
      <c r="M39" s="45" t="s">
        <v>19</v>
      </c>
      <c r="N39" s="48">
        <f>SUM(N35:N38)</f>
        <v>6680992.5678639999</v>
      </c>
      <c r="S39" s="2" t="s">
        <v>19</v>
      </c>
      <c r="T39" s="4">
        <f>SUM(T35:T38)</f>
        <v>6680992.5678639999</v>
      </c>
      <c r="Y39" s="2" t="s">
        <v>19</v>
      </c>
      <c r="Z39" s="4">
        <f>SUM(Z35:Z38)</f>
        <v>6680992.5678639999</v>
      </c>
      <c r="AE39" s="2" t="s">
        <v>19</v>
      </c>
      <c r="AF39" s="4">
        <f>SUM(AF35:AF38)</f>
        <v>6680992.5678639999</v>
      </c>
      <c r="AK39" s="2" t="s">
        <v>19</v>
      </c>
      <c r="AL39" s="4">
        <f>SUM(AL35:AL38)</f>
        <v>6680992.5678639999</v>
      </c>
      <c r="AQ39" s="2" t="s">
        <v>19</v>
      </c>
      <c r="AR39" s="4">
        <f>SUM(AR35:AR38)</f>
        <v>6680992.5678639999</v>
      </c>
      <c r="AW39" s="2" t="s">
        <v>19</v>
      </c>
      <c r="AX39" s="4">
        <f>SUM(AX35:AX38)</f>
        <v>6680992.5678639999</v>
      </c>
      <c r="BC39" s="2" t="s">
        <v>19</v>
      </c>
      <c r="BD39" s="4">
        <f>SUM(BD35:BD38)</f>
        <v>6680992.5678639999</v>
      </c>
      <c r="BG39" s="2" t="s">
        <v>19</v>
      </c>
      <c r="BH39" s="4">
        <f>SUM(BH35:BH38)</f>
        <v>61569594.110776</v>
      </c>
      <c r="BJ39" s="2" t="s">
        <v>19</v>
      </c>
      <c r="BK39" s="4">
        <f>SUM(BK35:BK38)</f>
        <v>70275008.905913323</v>
      </c>
      <c r="BM39" s="2" t="s">
        <v>19</v>
      </c>
      <c r="BN39" s="4">
        <f>SUM(BN35:BN38)</f>
        <v>78157298.02307108</v>
      </c>
    </row>
    <row r="40" spans="3:69">
      <c r="C40" s="45"/>
      <c r="D40" s="48"/>
      <c r="G40" s="153" t="s">
        <v>7</v>
      </c>
      <c r="H40" s="149"/>
      <c r="J40" s="57"/>
      <c r="M40" s="45"/>
      <c r="N40" s="48"/>
      <c r="S40" s="2"/>
      <c r="T40" s="4"/>
      <c r="Y40" s="2"/>
      <c r="Z40" s="4"/>
      <c r="AE40" s="2"/>
      <c r="AF40" s="4"/>
      <c r="AK40" s="2"/>
      <c r="AL40" s="4"/>
      <c r="AQ40" s="2"/>
      <c r="AR40" s="4"/>
      <c r="AW40" s="2"/>
      <c r="AX40" s="4"/>
      <c r="BC40" s="2"/>
      <c r="BD40" s="4"/>
      <c r="BG40" s="2"/>
      <c r="BH40" s="4"/>
      <c r="BJ40" s="2"/>
      <c r="BK40" s="4"/>
      <c r="BM40" s="2"/>
      <c r="BN40" s="4"/>
    </row>
    <row r="41" spans="3:69">
      <c r="C41" s="52" t="s">
        <v>7</v>
      </c>
      <c r="D41" s="48"/>
      <c r="G41" s="69" t="s">
        <v>16</v>
      </c>
      <c r="H41" s="149">
        <v>3000000</v>
      </c>
      <c r="M41" s="52" t="s">
        <v>7</v>
      </c>
      <c r="N41" s="48"/>
      <c r="S41" s="19" t="s">
        <v>7</v>
      </c>
      <c r="T41" s="4"/>
      <c r="Y41" s="19" t="s">
        <v>7</v>
      </c>
      <c r="Z41" s="4"/>
      <c r="AE41" s="19" t="s">
        <v>7</v>
      </c>
      <c r="AF41" s="4"/>
      <c r="AK41" s="19" t="s">
        <v>7</v>
      </c>
      <c r="AL41" s="4"/>
      <c r="AQ41" s="19" t="s">
        <v>7</v>
      </c>
      <c r="AR41" s="4"/>
      <c r="AW41" s="19" t="s">
        <v>7</v>
      </c>
      <c r="AX41" s="4"/>
      <c r="BC41" s="19" t="s">
        <v>7</v>
      </c>
      <c r="BD41" s="4"/>
      <c r="BG41" s="19" t="s">
        <v>7</v>
      </c>
      <c r="BH41" s="4"/>
      <c r="BJ41" s="19" t="s">
        <v>7</v>
      </c>
      <c r="BK41" s="4"/>
      <c r="BM41" s="19" t="s">
        <v>7</v>
      </c>
      <c r="BN41" s="4"/>
    </row>
    <row r="42" spans="3:69">
      <c r="C42" s="45" t="s">
        <v>14</v>
      </c>
      <c r="D42" s="48">
        <v>85000</v>
      </c>
      <c r="G42" s="69" t="s">
        <v>12</v>
      </c>
      <c r="H42" s="149">
        <v>80000</v>
      </c>
      <c r="M42" s="45" t="s">
        <v>12</v>
      </c>
      <c r="N42" s="48">
        <v>83000</v>
      </c>
      <c r="S42" s="2" t="s">
        <v>12</v>
      </c>
      <c r="T42" s="4">
        <v>90000</v>
      </c>
      <c r="Y42" s="2" t="s">
        <v>12</v>
      </c>
      <c r="Z42" s="4">
        <v>84345</v>
      </c>
      <c r="AE42" s="2" t="s">
        <v>12</v>
      </c>
      <c r="AF42" s="4">
        <v>88600</v>
      </c>
      <c r="AK42" s="2" t="s">
        <v>12</v>
      </c>
      <c r="AL42" s="4">
        <v>95000</v>
      </c>
      <c r="AQ42" s="2" t="s">
        <v>12</v>
      </c>
      <c r="AR42" s="4">
        <v>84345</v>
      </c>
      <c r="AW42" s="2" t="s">
        <v>12</v>
      </c>
      <c r="AX42" s="4">
        <v>82400</v>
      </c>
      <c r="BC42" s="2" t="s">
        <v>12</v>
      </c>
      <c r="BD42" s="4">
        <v>97000</v>
      </c>
      <c r="BG42" s="2" t="s">
        <v>12</v>
      </c>
      <c r="BH42" s="4">
        <f>BD42+AX42+AR42++AL42+AF42+Z42+T42+N42+H42</f>
        <v>784690</v>
      </c>
      <c r="BJ42" s="2" t="s">
        <v>12</v>
      </c>
      <c r="BK42" s="4">
        <v>856000</v>
      </c>
      <c r="BM42" s="2" t="s">
        <v>12</v>
      </c>
      <c r="BN42" s="4">
        <v>923000</v>
      </c>
    </row>
    <row r="43" spans="3:69">
      <c r="C43" s="45" t="s">
        <v>15</v>
      </c>
      <c r="D43" s="48">
        <v>40000</v>
      </c>
      <c r="G43" s="69" t="s">
        <v>13</v>
      </c>
      <c r="H43" s="149">
        <v>120000</v>
      </c>
      <c r="M43" s="45" t="s">
        <v>13</v>
      </c>
      <c r="N43" s="48">
        <v>105000</v>
      </c>
      <c r="S43" s="2" t="s">
        <v>13</v>
      </c>
      <c r="T43" s="4">
        <f>H43</f>
        <v>120000</v>
      </c>
      <c r="Y43" s="2" t="s">
        <v>13</v>
      </c>
      <c r="Z43" s="4">
        <v>97960</v>
      </c>
      <c r="AE43" s="2" t="s">
        <v>13</v>
      </c>
      <c r="AF43" s="4">
        <v>93200</v>
      </c>
      <c r="AK43" s="2" t="s">
        <v>13</v>
      </c>
      <c r="AL43" s="4">
        <v>98600</v>
      </c>
      <c r="AQ43" s="2" t="s">
        <v>13</v>
      </c>
      <c r="AR43" s="4">
        <v>93450</v>
      </c>
      <c r="AW43" s="2" t="s">
        <v>13</v>
      </c>
      <c r="AX43" s="4">
        <v>97960</v>
      </c>
      <c r="BC43" s="2" t="s">
        <v>13</v>
      </c>
      <c r="BD43" s="4">
        <v>91700</v>
      </c>
      <c r="BG43" s="2" t="s">
        <v>13</v>
      </c>
      <c r="BH43" s="4">
        <f>BD43+AX43+AR43+AL43+AF43+Z43+T43+N43+H43</f>
        <v>917870</v>
      </c>
      <c r="BJ43" s="2" t="s">
        <v>13</v>
      </c>
      <c r="BK43" s="4">
        <v>1100000</v>
      </c>
      <c r="BM43" s="2" t="s">
        <v>13</v>
      </c>
      <c r="BN43" s="4">
        <v>1300000</v>
      </c>
    </row>
    <row r="44" spans="3:69">
      <c r="C44" s="45" t="s">
        <v>48</v>
      </c>
      <c r="D44" s="48">
        <v>1500000</v>
      </c>
      <c r="G44" s="69" t="s">
        <v>14</v>
      </c>
      <c r="H44" s="149">
        <v>80000</v>
      </c>
      <c r="M44" s="45" t="s">
        <v>14</v>
      </c>
      <c r="N44" s="48">
        <v>86000</v>
      </c>
      <c r="S44" s="2" t="s">
        <v>14</v>
      </c>
      <c r="T44" s="4">
        <v>87000</v>
      </c>
      <c r="Y44" s="2" t="s">
        <v>14</v>
      </c>
      <c r="Z44" s="4">
        <v>85400</v>
      </c>
      <c r="AE44" s="2" t="s">
        <v>14</v>
      </c>
      <c r="AF44" s="4">
        <v>85300</v>
      </c>
      <c r="AK44" s="2" t="s">
        <v>14</v>
      </c>
      <c r="AL44" s="4">
        <v>90100</v>
      </c>
      <c r="AQ44" s="2" t="s">
        <v>14</v>
      </c>
      <c r="AR44" s="4">
        <v>80500</v>
      </c>
      <c r="AW44" s="2" t="s">
        <v>14</v>
      </c>
      <c r="AX44" s="4">
        <v>84300</v>
      </c>
      <c r="BC44" s="2" t="s">
        <v>14</v>
      </c>
      <c r="BD44" s="4">
        <v>87600</v>
      </c>
      <c r="BG44" s="2" t="s">
        <v>14</v>
      </c>
      <c r="BH44" s="4">
        <f>BD44+AX44+AR44+AL44+AF44+Z44+T44+N44+H44+D42</f>
        <v>851200</v>
      </c>
      <c r="BJ44" s="2" t="s">
        <v>14</v>
      </c>
      <c r="BK44" s="4">
        <v>1000000</v>
      </c>
      <c r="BM44" s="2" t="s">
        <v>14</v>
      </c>
      <c r="BN44" s="4">
        <v>1240000</v>
      </c>
    </row>
    <row r="45" spans="3:69">
      <c r="C45" s="45" t="s">
        <v>16</v>
      </c>
      <c r="D45" s="48">
        <v>0</v>
      </c>
      <c r="G45" s="69" t="s">
        <v>15</v>
      </c>
      <c r="H45" s="149">
        <v>10000</v>
      </c>
      <c r="M45" s="45" t="s">
        <v>50</v>
      </c>
      <c r="N45" s="48">
        <f>(N8*2500)+(N9*4000)+(N10*55000)</f>
        <v>2514500</v>
      </c>
      <c r="S45" s="45" t="s">
        <v>50</v>
      </c>
      <c r="T45" s="48">
        <f>(T8*2500)+(T9*4000)+(T10*55000)</f>
        <v>2315500</v>
      </c>
      <c r="Y45" s="45" t="s">
        <v>50</v>
      </c>
      <c r="Z45" s="48">
        <f>(Z8*2500)+(Z9*4000)+(Z10*55000)</f>
        <v>2626500</v>
      </c>
      <c r="AE45" s="49" t="s">
        <v>50</v>
      </c>
      <c r="AF45" s="50">
        <f>(AF8*2500)+(AF9*4000)+(AF10*55000)</f>
        <v>2429000</v>
      </c>
      <c r="AK45" s="45" t="s">
        <v>50</v>
      </c>
      <c r="AL45" s="48">
        <f>(AL8*2500)+(AL9*4000)+(AL10*55000)</f>
        <v>3022500</v>
      </c>
      <c r="AQ45" s="45" t="s">
        <v>50</v>
      </c>
      <c r="AR45" s="48">
        <f>(AR8*2500)+(AR9*4000)+(AR10*55000)</f>
        <v>2496000</v>
      </c>
      <c r="AW45" s="49" t="s">
        <v>50</v>
      </c>
      <c r="AX45" s="50">
        <f>(AX8*2500)+(AX9*4000)+(AX10*55000)</f>
        <v>2824500</v>
      </c>
      <c r="BC45" s="45" t="s">
        <v>50</v>
      </c>
      <c r="BD45" s="48">
        <f>(BD8*2500)+(BD9*4000)+(BD10*55000)</f>
        <v>2679500</v>
      </c>
      <c r="BG45" s="2" t="s">
        <v>15</v>
      </c>
      <c r="BH45" s="4">
        <f>H45+D43+Z47</f>
        <v>90000</v>
      </c>
      <c r="BJ45" s="2" t="s">
        <v>15</v>
      </c>
      <c r="BK45" s="4">
        <v>100000</v>
      </c>
      <c r="BM45" s="2" t="s">
        <v>15</v>
      </c>
      <c r="BN45" s="4">
        <v>115000</v>
      </c>
    </row>
    <row r="46" spans="3:69">
      <c r="C46" s="45" t="s">
        <v>17</v>
      </c>
      <c r="D46" s="48">
        <v>1000000</v>
      </c>
      <c r="G46" s="69" t="s">
        <v>50</v>
      </c>
      <c r="H46" s="149">
        <f>(H8*2500)+(H9*4000)+(H10*55000)</f>
        <v>2716500</v>
      </c>
      <c r="M46" s="49" t="s">
        <v>18</v>
      </c>
      <c r="N46" s="50">
        <v>350000</v>
      </c>
      <c r="S46" s="9" t="s">
        <v>18</v>
      </c>
      <c r="T46" s="16">
        <v>320000</v>
      </c>
      <c r="Y46" s="2" t="s">
        <v>18</v>
      </c>
      <c r="Z46" s="4">
        <v>150000</v>
      </c>
      <c r="AE46" s="2" t="s">
        <v>19</v>
      </c>
      <c r="AF46" s="4">
        <f>SUM(AF42:AF45)</f>
        <v>2696100</v>
      </c>
      <c r="AK46" s="9" t="s">
        <v>18</v>
      </c>
      <c r="AL46" s="16">
        <v>600000</v>
      </c>
      <c r="AQ46" s="9" t="s">
        <v>18</v>
      </c>
      <c r="AR46" s="16">
        <v>150000</v>
      </c>
      <c r="AW46" s="2" t="s">
        <v>19</v>
      </c>
      <c r="AX46" s="4">
        <f>SUM(AX42:AX45)</f>
        <v>3089160</v>
      </c>
      <c r="BC46" s="9" t="s">
        <v>18</v>
      </c>
      <c r="BD46" s="16">
        <v>400000</v>
      </c>
      <c r="BG46" s="2" t="s">
        <v>50</v>
      </c>
      <c r="BH46" s="4">
        <f>SUM(M45:BD45)+H46</f>
        <v>23624500</v>
      </c>
      <c r="BJ46" s="2" t="str">
        <f>BG46</f>
        <v>Sales cost</v>
      </c>
      <c r="BK46" s="4">
        <f>BH46+(BH46*0.3)</f>
        <v>30711850</v>
      </c>
      <c r="BM46" s="2" t="str">
        <f>BJ46</f>
        <v>Sales cost</v>
      </c>
      <c r="BN46" s="4">
        <f>BK46+(BK46*0.3)</f>
        <v>39925405</v>
      </c>
    </row>
    <row r="47" spans="3:69">
      <c r="C47" s="49" t="s">
        <v>18</v>
      </c>
      <c r="D47" s="50">
        <v>400000</v>
      </c>
      <c r="G47" s="69" t="s">
        <v>17</v>
      </c>
      <c r="H47" s="149">
        <v>50000</v>
      </c>
      <c r="M47" s="45" t="s">
        <v>19</v>
      </c>
      <c r="N47" s="48">
        <f>SUM(N42:N46)</f>
        <v>3138500</v>
      </c>
      <c r="S47" s="2" t="s">
        <v>19</v>
      </c>
      <c r="T47" s="4">
        <f>SUM(T42:T46)</f>
        <v>2932500</v>
      </c>
      <c r="Y47" s="49" t="s">
        <v>15</v>
      </c>
      <c r="Z47" s="50">
        <v>40000</v>
      </c>
      <c r="AE47" s="9"/>
      <c r="AF47" s="17"/>
      <c r="AK47" s="2" t="s">
        <v>19</v>
      </c>
      <c r="AL47" s="4">
        <f>SUM(AL42:AL46)</f>
        <v>3906200</v>
      </c>
      <c r="AQ47" s="2" t="s">
        <v>19</v>
      </c>
      <c r="AR47" s="4">
        <f>SUM(AR42:AR46)</f>
        <v>2904295</v>
      </c>
      <c r="AW47" s="9"/>
      <c r="AX47" s="17"/>
      <c r="BC47" s="2" t="s">
        <v>19</v>
      </c>
      <c r="BD47" s="4">
        <f>SUM(BD42:BD46)</f>
        <v>3355800</v>
      </c>
      <c r="BG47" s="2" t="s">
        <v>16</v>
      </c>
      <c r="BH47" s="4">
        <f>D45+H41</f>
        <v>3000000</v>
      </c>
      <c r="BJ47" s="2" t="s">
        <v>16</v>
      </c>
      <c r="BK47" s="4">
        <v>0</v>
      </c>
      <c r="BM47" s="2" t="s">
        <v>16</v>
      </c>
      <c r="BN47" s="4">
        <v>5000000</v>
      </c>
    </row>
    <row r="48" spans="3:69">
      <c r="C48" s="45" t="s">
        <v>19</v>
      </c>
      <c r="D48" s="48">
        <f>SUM(D42:D47)</f>
        <v>3025000</v>
      </c>
      <c r="G48" s="150" t="s">
        <v>18</v>
      </c>
      <c r="H48" s="151">
        <v>200000</v>
      </c>
      <c r="M48" s="49"/>
      <c r="N48" s="53"/>
      <c r="S48" s="9"/>
      <c r="T48" s="17"/>
      <c r="Y48" s="2" t="s">
        <v>19</v>
      </c>
      <c r="Z48" s="4">
        <f>SUM(Z42:Z46)</f>
        <v>3044205</v>
      </c>
      <c r="AE48" s="11" t="s">
        <v>22</v>
      </c>
      <c r="AF48" s="20">
        <f>AF46+AF39</f>
        <v>9377092.5678640008</v>
      </c>
      <c r="AK48" s="9"/>
      <c r="AL48" s="17"/>
      <c r="AQ48" s="9"/>
      <c r="AR48" s="17"/>
      <c r="AW48" s="11" t="s">
        <v>22</v>
      </c>
      <c r="AX48" s="20">
        <f>AX46+AX39</f>
        <v>9770152.5678640008</v>
      </c>
      <c r="BC48" s="9"/>
      <c r="BD48" s="17"/>
      <c r="BG48" s="2"/>
      <c r="BH48" s="4"/>
      <c r="BJ48" s="2"/>
      <c r="BK48" s="4"/>
      <c r="BM48" s="2"/>
      <c r="BN48" s="4"/>
    </row>
    <row r="49" spans="3:66">
      <c r="C49" s="49"/>
      <c r="D49" s="53"/>
      <c r="G49" s="69" t="s">
        <v>19</v>
      </c>
      <c r="H49" s="149">
        <f>SUM(H41:H48)</f>
        <v>6256500</v>
      </c>
      <c r="M49" s="54" t="s">
        <v>22</v>
      </c>
      <c r="N49" s="55">
        <f>N47+N39</f>
        <v>9819492.5678640008</v>
      </c>
      <c r="S49" s="11" t="s">
        <v>22</v>
      </c>
      <c r="T49" s="20">
        <f>T47+T39</f>
        <v>9613492.5678640008</v>
      </c>
      <c r="Y49" s="9"/>
      <c r="Z49" s="17"/>
      <c r="AE49" s="2"/>
      <c r="AF49" s="4"/>
      <c r="AK49" s="11" t="s">
        <v>22</v>
      </c>
      <c r="AL49" s="20">
        <f>AL47+AL39</f>
        <v>10587192.567864001</v>
      </c>
      <c r="AQ49" s="11" t="s">
        <v>22</v>
      </c>
      <c r="AR49" s="20">
        <f>AR47+AR39</f>
        <v>9585287.5678640008</v>
      </c>
      <c r="AW49" s="2"/>
      <c r="AX49" s="4"/>
      <c r="BC49" s="11" t="s">
        <v>22</v>
      </c>
      <c r="BD49" s="20">
        <f>BD47+BD39</f>
        <v>10036792.567864001</v>
      </c>
      <c r="BG49" s="2" t="s">
        <v>17</v>
      </c>
      <c r="BH49" s="4">
        <f>D46+H47</f>
        <v>1050000</v>
      </c>
      <c r="BJ49" s="2" t="s">
        <v>17</v>
      </c>
      <c r="BK49" s="4">
        <v>1950000</v>
      </c>
      <c r="BM49" s="2" t="s">
        <v>17</v>
      </c>
      <c r="BN49" s="4">
        <v>2346000</v>
      </c>
    </row>
    <row r="50" spans="3:66">
      <c r="C50" s="54" t="s">
        <v>22</v>
      </c>
      <c r="D50" s="55">
        <f>D48+D39</f>
        <v>9705992.5678640008</v>
      </c>
      <c r="G50" s="150"/>
      <c r="H50" s="154"/>
      <c r="M50" s="45"/>
      <c r="N50" s="48"/>
      <c r="S50" s="2"/>
      <c r="T50" s="4"/>
      <c r="Y50" s="11" t="s">
        <v>22</v>
      </c>
      <c r="Z50" s="20">
        <f>Z48+Z39</f>
        <v>9725197.5678640008</v>
      </c>
      <c r="AE50" s="11" t="s">
        <v>24</v>
      </c>
      <c r="AF50" s="12">
        <f>AF31-AF48</f>
        <v>15046352.578237411</v>
      </c>
      <c r="AK50" s="2"/>
      <c r="AL50" s="4"/>
      <c r="AQ50" s="2"/>
      <c r="AR50" s="4"/>
      <c r="AW50" s="11" t="s">
        <v>24</v>
      </c>
      <c r="AX50" s="12">
        <f>AX31-AX48</f>
        <v>21585636.522675283</v>
      </c>
      <c r="BC50" s="2"/>
      <c r="BD50" s="4"/>
      <c r="BG50" s="9" t="s">
        <v>18</v>
      </c>
      <c r="BH50" s="4">
        <f>BD46+AR46+AL46+Z46+T46+N46+H48+D47</f>
        <v>2570000</v>
      </c>
      <c r="BJ50" s="9" t="s">
        <v>18</v>
      </c>
      <c r="BK50" s="4">
        <v>3349000</v>
      </c>
      <c r="BM50" s="9" t="s">
        <v>18</v>
      </c>
      <c r="BN50" s="4">
        <v>5278000</v>
      </c>
    </row>
    <row r="51" spans="3:66">
      <c r="C51" s="45"/>
      <c r="D51" s="48"/>
      <c r="G51" s="155" t="s">
        <v>22</v>
      </c>
      <c r="H51" s="156">
        <f>H49+H39</f>
        <v>7697161</v>
      </c>
      <c r="M51" s="54" t="s">
        <v>24</v>
      </c>
      <c r="N51" s="56">
        <f>N31-N49</f>
        <v>9525503.1085400619</v>
      </c>
      <c r="S51" s="11" t="s">
        <v>24</v>
      </c>
      <c r="T51" s="12">
        <f>T31-T49</f>
        <v>10853491.111697532</v>
      </c>
      <c r="Y51" s="2"/>
      <c r="Z51" s="4"/>
      <c r="AE51" s="11" t="s">
        <v>21</v>
      </c>
      <c r="AF51" s="12">
        <f>AF50*(0.138)</f>
        <v>2076396.6557967628</v>
      </c>
      <c r="AK51" s="11" t="s">
        <v>24</v>
      </c>
      <c r="AL51" s="12">
        <f>AL31-AL49</f>
        <v>18222763.354576647</v>
      </c>
      <c r="AQ51" s="11" t="s">
        <v>24</v>
      </c>
      <c r="AR51" s="12">
        <f>AR31-AR49</f>
        <v>19238734.44378107</v>
      </c>
      <c r="AW51" s="11" t="s">
        <v>21</v>
      </c>
      <c r="AX51" s="12">
        <f>AX50*(0.138)</f>
        <v>2978817.8401291892</v>
      </c>
      <c r="BC51" s="11" t="s">
        <v>24</v>
      </c>
      <c r="BD51" s="12">
        <f>BD31-BD49</f>
        <v>22750026.114682093</v>
      </c>
      <c r="BG51" s="2" t="s">
        <v>19</v>
      </c>
      <c r="BH51" s="4">
        <f>SUM(BH42:BH50)</f>
        <v>32888260</v>
      </c>
      <c r="BJ51" s="2" t="s">
        <v>19</v>
      </c>
      <c r="BK51" s="4">
        <f>SUM(BK42:BK50)</f>
        <v>39066850</v>
      </c>
      <c r="BM51" s="2" t="s">
        <v>19</v>
      </c>
      <c r="BN51" s="4">
        <f>SUM(BN42:BN50)</f>
        <v>56127405</v>
      </c>
    </row>
    <row r="52" spans="3:66" ht="16" thickBot="1">
      <c r="C52" s="54" t="s">
        <v>24</v>
      </c>
      <c r="D52" s="56">
        <f>D31-D50</f>
        <v>294007.4321359992</v>
      </c>
      <c r="G52" s="69"/>
      <c r="H52" s="149"/>
      <c r="M52" s="54" t="s">
        <v>21</v>
      </c>
      <c r="N52" s="56">
        <f>N51*(0.138)</f>
        <v>1314519.4289785286</v>
      </c>
      <c r="S52" s="11" t="s">
        <v>21</v>
      </c>
      <c r="T52" s="12">
        <f>T51*(0.138)</f>
        <v>1497781.7734142595</v>
      </c>
      <c r="Y52" s="11" t="s">
        <v>24</v>
      </c>
      <c r="Z52" s="12">
        <f>Z31-Z50</f>
        <v>13442511.77041927</v>
      </c>
      <c r="AE52" s="43" t="s">
        <v>25</v>
      </c>
      <c r="AF52" s="44">
        <f>AF50-AF51</f>
        <v>12969955.922440648</v>
      </c>
      <c r="AK52" s="11" t="s">
        <v>21</v>
      </c>
      <c r="AL52" s="12">
        <f>AL51*(0.138)</f>
        <v>2514741.3429315775</v>
      </c>
      <c r="AQ52" s="11" t="s">
        <v>21</v>
      </c>
      <c r="AR52" s="12">
        <f>AR51*(0.138)</f>
        <v>2654945.3532417878</v>
      </c>
      <c r="AW52" s="43" t="s">
        <v>25</v>
      </c>
      <c r="AX52" s="44">
        <f>AX50-AX51</f>
        <v>18606818.682546094</v>
      </c>
      <c r="BC52" s="11" t="s">
        <v>21</v>
      </c>
      <c r="BD52" s="12">
        <f>BD51*(0.138)</f>
        <v>3139503.6038261293</v>
      </c>
      <c r="BG52" s="9"/>
      <c r="BH52" s="17"/>
      <c r="BJ52" s="9"/>
      <c r="BK52" s="17"/>
      <c r="BM52" s="9"/>
      <c r="BN52" s="17"/>
    </row>
    <row r="53" spans="3:66" ht="16" thickBot="1">
      <c r="C53" s="54" t="s">
        <v>21</v>
      </c>
      <c r="D53" s="56">
        <f>D52*(0.138)</f>
        <v>40573.025634767895</v>
      </c>
      <c r="G53" s="155" t="s">
        <v>24</v>
      </c>
      <c r="H53" s="157">
        <f>H31-H51</f>
        <v>6980273.4065012317</v>
      </c>
      <c r="M53" s="43" t="s">
        <v>25</v>
      </c>
      <c r="N53" s="44">
        <f>N51-N52</f>
        <v>8210983.679561533</v>
      </c>
      <c r="S53" s="43" t="s">
        <v>25</v>
      </c>
      <c r="T53" s="44">
        <f>T51-T52</f>
        <v>9355709.3382832725</v>
      </c>
      <c r="Y53" s="11" t="s">
        <v>21</v>
      </c>
      <c r="Z53" s="12">
        <f>Z52*(0.138)</f>
        <v>1855066.6243178593</v>
      </c>
      <c r="AK53" s="43" t="s">
        <v>25</v>
      </c>
      <c r="AL53" s="44">
        <f>AL51-AL52</f>
        <v>15708022.011645069</v>
      </c>
      <c r="AQ53" s="43" t="s">
        <v>25</v>
      </c>
      <c r="AR53" s="44">
        <f>AR51-AR52</f>
        <v>16583789.090539282</v>
      </c>
      <c r="BC53" s="43" t="s">
        <v>25</v>
      </c>
      <c r="BD53" s="44">
        <f>BD51-BD52</f>
        <v>19610522.510855965</v>
      </c>
      <c r="BG53" s="11" t="s">
        <v>22</v>
      </c>
      <c r="BH53" s="20">
        <f>BH51+BH39</f>
        <v>94457854.110776007</v>
      </c>
      <c r="BJ53" s="11" t="s">
        <v>22</v>
      </c>
      <c r="BK53" s="20">
        <f>BK51+BK39</f>
        <v>109341858.90591332</v>
      </c>
      <c r="BM53" s="11" t="s">
        <v>22</v>
      </c>
      <c r="BN53" s="20">
        <f>BN51+BN39</f>
        <v>134284703.02307108</v>
      </c>
    </row>
    <row r="54" spans="3:66" ht="16" thickBot="1">
      <c r="C54" s="43" t="s">
        <v>25</v>
      </c>
      <c r="D54" s="44">
        <f>D52-D53</f>
        <v>253434.40650123131</v>
      </c>
      <c r="G54" s="155" t="s">
        <v>21</v>
      </c>
      <c r="H54" s="157">
        <f>H53*(0.138)</f>
        <v>963277.7300971701</v>
      </c>
      <c r="Y54" s="43" t="s">
        <v>25</v>
      </c>
      <c r="Z54" s="44">
        <f>Z52-Z53</f>
        <v>11587445.146101411</v>
      </c>
      <c r="BG54" s="2"/>
      <c r="BH54" s="4"/>
      <c r="BJ54" s="2"/>
      <c r="BK54" s="4"/>
      <c r="BM54" s="2"/>
      <c r="BN54" s="4"/>
    </row>
    <row r="55" spans="3:66" ht="15">
      <c r="G55" s="152" t="s">
        <v>25</v>
      </c>
      <c r="H55" s="158">
        <f>H53-H54</f>
        <v>6016995.6764040617</v>
      </c>
      <c r="BG55" s="11" t="s">
        <v>24</v>
      </c>
      <c r="BH55" s="12">
        <f>BH31-BH53</f>
        <v>40106145.889223993</v>
      </c>
      <c r="BJ55" s="11" t="s">
        <v>24</v>
      </c>
      <c r="BK55" s="12">
        <f>BK31-BK53</f>
        <v>87162838.850597769</v>
      </c>
      <c r="BM55" s="11" t="s">
        <v>24</v>
      </c>
      <c r="BN55" s="12">
        <f>BN31-BN53</f>
        <v>151362824.0661442</v>
      </c>
    </row>
    <row r="56" spans="3:66">
      <c r="BG56" s="11" t="s">
        <v>21</v>
      </c>
      <c r="BH56" s="12">
        <f>BH55*(0.138)</f>
        <v>5534648.1327129118</v>
      </c>
      <c r="BJ56" s="11" t="s">
        <v>21</v>
      </c>
      <c r="BK56" s="12">
        <f>BK55*(0.138)</f>
        <v>12028471.761382492</v>
      </c>
      <c r="BM56" s="11" t="s">
        <v>21</v>
      </c>
      <c r="BN56" s="12">
        <f>BN55*(0.138)</f>
        <v>20888069.721127901</v>
      </c>
    </row>
    <row r="57" spans="3:66" ht="16" thickBot="1">
      <c r="H57" s="1"/>
      <c r="BG57" s="58" t="s">
        <v>25</v>
      </c>
      <c r="BH57" s="59">
        <f>BH55-BH56</f>
        <v>34571497.756511077</v>
      </c>
      <c r="BJ57" s="58" t="s">
        <v>25</v>
      </c>
      <c r="BK57" s="59">
        <f>BK55-BK56</f>
        <v>75134367.089215279</v>
      </c>
      <c r="BM57" s="58" t="s">
        <v>25</v>
      </c>
      <c r="BN57" s="59">
        <f>BN55-BN56</f>
        <v>130474754.3450163</v>
      </c>
    </row>
    <row r="58" spans="3:66">
      <c r="G58" t="s">
        <v>46</v>
      </c>
    </row>
    <row r="59" spans="3:66">
      <c r="G59" t="s">
        <v>47</v>
      </c>
    </row>
    <row r="60" spans="3:66">
      <c r="G60" t="s">
        <v>49</v>
      </c>
    </row>
    <row r="66" spans="6:70" ht="45">
      <c r="G66" s="101" t="s">
        <v>26</v>
      </c>
      <c r="H66" s="102"/>
      <c r="I66" s="102"/>
    </row>
    <row r="70" spans="6:70"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</row>
    <row r="71" spans="6:70">
      <c r="BQ71" s="27"/>
      <c r="BR71" s="27"/>
    </row>
    <row r="72" spans="6:70" ht="15" thickBot="1">
      <c r="I72" s="27"/>
      <c r="J72" s="27"/>
      <c r="K72" s="27"/>
      <c r="AG72" s="27"/>
      <c r="AH72" s="27"/>
      <c r="AI72" s="27"/>
      <c r="AJ72" s="27"/>
      <c r="BF72" s="27"/>
      <c r="BG72" s="27"/>
      <c r="BH72" s="27"/>
      <c r="BQ72" s="27"/>
      <c r="BR72" s="27"/>
    </row>
    <row r="73" spans="6:70" ht="28">
      <c r="G73" s="95" t="s">
        <v>20</v>
      </c>
      <c r="H73" s="96"/>
      <c r="I73" s="28"/>
      <c r="J73" s="28"/>
      <c r="K73" s="28"/>
      <c r="M73" s="95" t="s">
        <v>20</v>
      </c>
      <c r="N73" s="96"/>
      <c r="O73" s="28"/>
      <c r="P73" s="28"/>
      <c r="Q73" s="28"/>
      <c r="S73" s="95" t="s">
        <v>20</v>
      </c>
      <c r="T73" s="96"/>
      <c r="U73" s="28"/>
      <c r="V73" s="28"/>
      <c r="W73" s="28"/>
      <c r="Y73" s="95" t="s">
        <v>20</v>
      </c>
      <c r="Z73" s="96"/>
      <c r="AA73" s="28"/>
      <c r="AB73" s="28"/>
      <c r="AC73" s="28"/>
      <c r="AE73" s="95" t="s">
        <v>20</v>
      </c>
      <c r="AF73" s="96"/>
      <c r="AG73" s="28"/>
      <c r="AH73" s="28"/>
      <c r="AI73" s="28"/>
      <c r="AJ73" s="27"/>
      <c r="AK73" s="95" t="s">
        <v>20</v>
      </c>
      <c r="AL73" s="96"/>
      <c r="AM73" s="28"/>
      <c r="AN73" s="28"/>
      <c r="AO73" s="28"/>
      <c r="AQ73" s="95" t="s">
        <v>20</v>
      </c>
      <c r="AR73" s="96"/>
      <c r="AS73" s="28"/>
      <c r="AT73" s="28"/>
      <c r="AU73" s="28"/>
      <c r="AW73" s="95" t="s">
        <v>20</v>
      </c>
      <c r="AX73" s="96"/>
      <c r="AY73" s="28"/>
      <c r="AZ73" s="28"/>
      <c r="BA73" s="28"/>
      <c r="BC73" s="95" t="s">
        <v>20</v>
      </c>
      <c r="BD73" s="96"/>
      <c r="BE73" s="28"/>
      <c r="BF73" s="28"/>
      <c r="BG73" s="28"/>
      <c r="BH73" s="27"/>
      <c r="BQ73" s="27"/>
      <c r="BR73" s="27"/>
    </row>
    <row r="74" spans="6:70" ht="19" thickBot="1">
      <c r="G74" s="97" t="s">
        <v>27</v>
      </c>
      <c r="H74" s="98"/>
      <c r="I74" s="29"/>
      <c r="J74" s="29"/>
      <c r="K74" s="29"/>
      <c r="M74" s="97" t="s">
        <v>28</v>
      </c>
      <c r="N74" s="98"/>
      <c r="O74" s="29"/>
      <c r="P74" s="29"/>
      <c r="Q74" s="29"/>
      <c r="S74" s="97" t="s">
        <v>29</v>
      </c>
      <c r="T74" s="98"/>
      <c r="U74" s="29"/>
      <c r="V74" s="29"/>
      <c r="W74" s="29"/>
      <c r="Y74" s="97" t="s">
        <v>30</v>
      </c>
      <c r="Z74" s="98"/>
      <c r="AA74" s="29"/>
      <c r="AB74" s="29"/>
      <c r="AC74" s="29"/>
      <c r="AE74" s="97" t="s">
        <v>31</v>
      </c>
      <c r="AF74" s="98"/>
      <c r="AG74" s="29"/>
      <c r="AH74" s="29"/>
      <c r="AI74" s="29"/>
      <c r="AJ74" s="27"/>
      <c r="AK74" s="97" t="s">
        <v>32</v>
      </c>
      <c r="AL74" s="98"/>
      <c r="AM74" s="29"/>
      <c r="AN74" s="29"/>
      <c r="AO74" s="29"/>
      <c r="AQ74" s="97" t="s">
        <v>33</v>
      </c>
      <c r="AR74" s="98"/>
      <c r="AS74" s="29"/>
      <c r="AT74" s="29"/>
      <c r="AU74" s="29"/>
      <c r="AW74" s="97" t="s">
        <v>34</v>
      </c>
      <c r="AX74" s="98"/>
      <c r="AY74" s="29"/>
      <c r="AZ74" s="29"/>
      <c r="BA74" s="29"/>
      <c r="BC74" s="97" t="s">
        <v>35</v>
      </c>
      <c r="BD74" s="98"/>
      <c r="BE74" s="29"/>
      <c r="BF74" s="29"/>
      <c r="BG74" s="29"/>
      <c r="BH74" s="27"/>
      <c r="BQ74" s="27"/>
      <c r="BR74" s="27"/>
    </row>
    <row r="75" spans="6:70">
      <c r="G75" s="37" t="s">
        <v>39</v>
      </c>
      <c r="H75" s="38">
        <v>33</v>
      </c>
      <c r="I75" s="30"/>
      <c r="J75" s="30"/>
      <c r="K75" s="30"/>
      <c r="M75" s="37" t="s">
        <v>39</v>
      </c>
      <c r="N75" s="38">
        <v>49</v>
      </c>
      <c r="O75" s="30"/>
      <c r="P75" s="30"/>
      <c r="Q75" s="30"/>
      <c r="S75" s="37" t="s">
        <v>39</v>
      </c>
      <c r="T75" s="38">
        <v>20</v>
      </c>
      <c r="U75" s="30"/>
      <c r="V75" s="30"/>
      <c r="W75" s="30"/>
      <c r="Y75" s="37" t="s">
        <v>39</v>
      </c>
      <c r="Z75" s="38">
        <v>25</v>
      </c>
      <c r="AA75" s="30">
        <v>19</v>
      </c>
      <c r="AB75" s="30"/>
      <c r="AC75" s="30"/>
      <c r="AE75" s="37" t="s">
        <v>39</v>
      </c>
      <c r="AF75" s="38">
        <v>37</v>
      </c>
      <c r="AG75" s="30"/>
      <c r="AH75" s="30"/>
      <c r="AI75" s="30"/>
      <c r="AJ75" s="27"/>
      <c r="AK75" s="37" t="s">
        <v>39</v>
      </c>
      <c r="AL75" s="38">
        <v>30</v>
      </c>
      <c r="AM75" s="30"/>
      <c r="AN75" s="30"/>
      <c r="AO75" s="30"/>
      <c r="AQ75" s="37" t="s">
        <v>39</v>
      </c>
      <c r="AR75" s="38">
        <v>28</v>
      </c>
      <c r="AS75" s="30"/>
      <c r="AT75" s="30"/>
      <c r="AU75" s="30"/>
      <c r="AW75" s="37" t="s">
        <v>39</v>
      </c>
      <c r="AX75" s="38">
        <v>25</v>
      </c>
      <c r="AY75" s="30"/>
      <c r="AZ75" s="30"/>
      <c r="BA75" s="30"/>
      <c r="BC75" s="37" t="s">
        <v>39</v>
      </c>
      <c r="BD75" s="38">
        <v>32</v>
      </c>
      <c r="BE75" s="30"/>
      <c r="BF75" s="30"/>
      <c r="BG75" s="30"/>
      <c r="BH75" s="27"/>
      <c r="BQ75" s="27"/>
      <c r="BR75" s="27"/>
    </row>
    <row r="76" spans="6:70">
      <c r="G76" s="25" t="s">
        <v>40</v>
      </c>
      <c r="H76" s="36">
        <v>40</v>
      </c>
      <c r="I76" s="30"/>
      <c r="J76" s="31"/>
      <c r="K76" s="30"/>
      <c r="M76" s="25" t="s">
        <v>40</v>
      </c>
      <c r="N76" s="36">
        <v>40</v>
      </c>
      <c r="O76" s="30"/>
      <c r="P76" s="31"/>
      <c r="Q76" s="30"/>
      <c r="S76" s="25" t="s">
        <v>40</v>
      </c>
      <c r="T76" s="36">
        <v>24</v>
      </c>
      <c r="U76" s="30"/>
      <c r="V76" s="31"/>
      <c r="W76" s="30"/>
      <c r="Y76" s="25" t="s">
        <v>40</v>
      </c>
      <c r="Z76" s="36">
        <v>25</v>
      </c>
      <c r="AA76" s="30"/>
      <c r="AB76" s="31"/>
      <c r="AC76" s="30"/>
      <c r="AE76" s="25" t="s">
        <v>40</v>
      </c>
      <c r="AF76" s="36">
        <v>34</v>
      </c>
      <c r="AG76" s="30"/>
      <c r="AH76" s="31"/>
      <c r="AI76" s="30"/>
      <c r="AJ76" s="27"/>
      <c r="AK76" s="25" t="s">
        <v>40</v>
      </c>
      <c r="AL76" s="36">
        <v>37</v>
      </c>
      <c r="AM76" s="30"/>
      <c r="AN76" s="31"/>
      <c r="AO76" s="30"/>
      <c r="AQ76" s="25" t="s">
        <v>40</v>
      </c>
      <c r="AR76" s="36">
        <v>20</v>
      </c>
      <c r="AS76" s="30"/>
      <c r="AT76" s="31"/>
      <c r="AU76" s="30"/>
      <c r="AW76" s="25" t="s">
        <v>40</v>
      </c>
      <c r="AX76" s="36">
        <v>25</v>
      </c>
      <c r="AY76" s="30"/>
      <c r="AZ76" s="31"/>
      <c r="BA76" s="30"/>
      <c r="BC76" s="25" t="s">
        <v>40</v>
      </c>
      <c r="BD76" s="36">
        <v>39</v>
      </c>
      <c r="BE76" s="30"/>
      <c r="BF76" s="31"/>
      <c r="BG76" s="30"/>
      <c r="BH76" s="27"/>
      <c r="BQ76" s="27"/>
      <c r="BR76" s="27"/>
    </row>
    <row r="77" spans="6:70">
      <c r="G77" s="25" t="s">
        <v>44</v>
      </c>
      <c r="H77" s="26">
        <v>30</v>
      </c>
      <c r="I77" s="30"/>
      <c r="J77" s="30"/>
      <c r="K77" s="32"/>
      <c r="M77" s="25" t="s">
        <v>44</v>
      </c>
      <c r="N77" s="26">
        <v>35</v>
      </c>
      <c r="O77" s="30"/>
      <c r="P77" s="30"/>
      <c r="Q77" s="32"/>
      <c r="S77" s="25" t="s">
        <v>44</v>
      </c>
      <c r="T77" s="26">
        <v>24</v>
      </c>
      <c r="U77" s="30"/>
      <c r="V77" s="30"/>
      <c r="W77" s="32"/>
      <c r="Y77" s="25" t="s">
        <v>44</v>
      </c>
      <c r="Z77" s="26">
        <v>34</v>
      </c>
      <c r="AA77" s="30"/>
      <c r="AB77" s="30"/>
      <c r="AC77" s="32"/>
      <c r="AE77" s="25" t="s">
        <v>44</v>
      </c>
      <c r="AF77" s="26">
        <v>27</v>
      </c>
      <c r="AG77" s="30"/>
      <c r="AH77" s="30"/>
      <c r="AI77" s="32"/>
      <c r="AJ77" s="27"/>
      <c r="AK77" s="25" t="s">
        <v>44</v>
      </c>
      <c r="AL77" s="26">
        <v>43</v>
      </c>
      <c r="AM77" s="30"/>
      <c r="AN77" s="30"/>
      <c r="AO77" s="32"/>
      <c r="AQ77" s="25" t="s">
        <v>44</v>
      </c>
      <c r="AR77" s="26">
        <v>24</v>
      </c>
      <c r="AS77" s="30"/>
      <c r="AT77" s="30"/>
      <c r="AU77" s="32"/>
      <c r="AW77" s="25" t="s">
        <v>44</v>
      </c>
      <c r="AX77" s="26">
        <v>25</v>
      </c>
      <c r="AY77" s="30"/>
      <c r="AZ77" s="30"/>
      <c r="BA77" s="32"/>
      <c r="BC77" s="25" t="s">
        <v>44</v>
      </c>
      <c r="BD77" s="26">
        <v>41</v>
      </c>
      <c r="BE77" s="30"/>
      <c r="BF77" s="30"/>
      <c r="BG77" s="32"/>
      <c r="BH77" s="27"/>
      <c r="BQ77" s="27"/>
      <c r="BR77" s="27"/>
    </row>
    <row r="78" spans="6:70">
      <c r="G78" s="7"/>
      <c r="H78" s="8"/>
      <c r="I78" s="30"/>
      <c r="J78" s="30"/>
      <c r="K78" s="32"/>
      <c r="M78" s="7"/>
      <c r="N78" s="8"/>
      <c r="O78" s="30"/>
      <c r="P78" s="30"/>
      <c r="Q78" s="32"/>
      <c r="S78" s="7"/>
      <c r="T78" s="8"/>
      <c r="U78" s="30"/>
      <c r="V78" s="30"/>
      <c r="W78" s="32"/>
      <c r="Y78" s="7"/>
      <c r="Z78" s="8"/>
      <c r="AA78" s="30"/>
      <c r="AB78" s="30"/>
      <c r="AC78" s="32"/>
      <c r="AE78" s="7"/>
      <c r="AF78" s="8"/>
      <c r="AG78" s="30"/>
      <c r="AH78" s="30"/>
      <c r="AI78" s="32"/>
      <c r="AJ78" s="27"/>
      <c r="AK78" s="7"/>
      <c r="AL78" s="8"/>
      <c r="AM78" s="30"/>
      <c r="AN78" s="30"/>
      <c r="AO78" s="32"/>
      <c r="AQ78" s="7"/>
      <c r="AR78" s="8"/>
      <c r="AS78" s="30"/>
      <c r="AT78" s="30"/>
      <c r="AU78" s="32"/>
      <c r="AW78" s="7"/>
      <c r="AX78" s="8"/>
      <c r="AY78" s="30"/>
      <c r="AZ78" s="30"/>
      <c r="BA78" s="32"/>
      <c r="BC78" s="7"/>
      <c r="BD78" s="8"/>
      <c r="BE78" s="30"/>
      <c r="BF78" s="30"/>
      <c r="BG78" s="32"/>
      <c r="BH78" s="27"/>
      <c r="BQ78" s="27"/>
      <c r="BR78" s="27"/>
    </row>
    <row r="79" spans="6:70">
      <c r="G79" s="7" t="s">
        <v>43</v>
      </c>
      <c r="H79" s="8">
        <v>4000</v>
      </c>
      <c r="I79" s="30"/>
      <c r="J79" s="30"/>
      <c r="K79" s="32"/>
      <c r="M79" s="7" t="s">
        <v>43</v>
      </c>
      <c r="N79" s="8">
        <v>4000</v>
      </c>
      <c r="O79" s="30"/>
      <c r="P79" s="30"/>
      <c r="Q79" s="32"/>
      <c r="S79" s="7" t="s">
        <v>43</v>
      </c>
      <c r="T79" s="8">
        <v>4000</v>
      </c>
      <c r="U79" s="30"/>
      <c r="V79" s="30"/>
      <c r="W79" s="32"/>
      <c r="Y79" s="7" t="s">
        <v>43</v>
      </c>
      <c r="Z79" s="8">
        <v>4000</v>
      </c>
      <c r="AA79" s="30"/>
      <c r="AB79" s="30"/>
      <c r="AC79" s="32"/>
      <c r="AE79" s="7" t="s">
        <v>43</v>
      </c>
      <c r="AF79" s="8">
        <v>4000</v>
      </c>
      <c r="AG79" s="30"/>
      <c r="AH79" s="30"/>
      <c r="AI79" s="32"/>
      <c r="AJ79" s="27"/>
      <c r="AK79" s="7" t="s">
        <v>43</v>
      </c>
      <c r="AL79" s="8">
        <v>4000</v>
      </c>
      <c r="AM79" s="30"/>
      <c r="AN79" s="30"/>
      <c r="AO79" s="32"/>
      <c r="AQ79" s="7" t="s">
        <v>43</v>
      </c>
      <c r="AR79" s="8">
        <v>4000</v>
      </c>
      <c r="AS79" s="30"/>
      <c r="AT79" s="30"/>
      <c r="AU79" s="32"/>
      <c r="AW79" s="7" t="s">
        <v>43</v>
      </c>
      <c r="AX79" s="8">
        <v>4000</v>
      </c>
      <c r="AY79" s="30"/>
      <c r="AZ79" s="30"/>
      <c r="BA79" s="32"/>
      <c r="BC79" s="7" t="s">
        <v>43</v>
      </c>
      <c r="BD79" s="8">
        <v>4000</v>
      </c>
      <c r="BE79" s="30"/>
      <c r="BF79" s="30"/>
      <c r="BG79" s="32"/>
      <c r="BH79" s="27"/>
      <c r="BQ79" s="27"/>
      <c r="BR79" s="27"/>
    </row>
    <row r="80" spans="6:70">
      <c r="G80" s="7" t="s">
        <v>42</v>
      </c>
      <c r="H80" s="8">
        <v>7000</v>
      </c>
      <c r="I80" s="30"/>
      <c r="J80" s="30"/>
      <c r="K80" s="33"/>
      <c r="M80" s="7" t="s">
        <v>42</v>
      </c>
      <c r="N80" s="8">
        <v>7000</v>
      </c>
      <c r="O80" s="30"/>
      <c r="P80" s="30"/>
      <c r="Q80" s="33"/>
      <c r="S80" s="7" t="s">
        <v>42</v>
      </c>
      <c r="T80" s="8">
        <v>7000</v>
      </c>
      <c r="U80" s="30"/>
      <c r="V80" s="30"/>
      <c r="W80" s="33"/>
      <c r="Y80" s="7" t="s">
        <v>42</v>
      </c>
      <c r="Z80" s="8">
        <v>7000</v>
      </c>
      <c r="AA80" s="30"/>
      <c r="AB80" s="30"/>
      <c r="AC80" s="33"/>
      <c r="AE80" s="7" t="s">
        <v>42</v>
      </c>
      <c r="AF80" s="8">
        <v>7000</v>
      </c>
      <c r="AG80" s="30"/>
      <c r="AH80" s="30"/>
      <c r="AI80" s="33"/>
      <c r="AJ80" s="27"/>
      <c r="AK80" s="7" t="s">
        <v>42</v>
      </c>
      <c r="AL80" s="8">
        <v>7000</v>
      </c>
      <c r="AM80" s="30"/>
      <c r="AN80" s="30"/>
      <c r="AO80" s="33"/>
      <c r="AQ80" s="7" t="s">
        <v>42</v>
      </c>
      <c r="AR80" s="8">
        <v>7000</v>
      </c>
      <c r="AS80" s="30"/>
      <c r="AT80" s="30"/>
      <c r="AU80" s="33"/>
      <c r="AW80" s="7" t="s">
        <v>42</v>
      </c>
      <c r="AX80" s="8">
        <v>7000</v>
      </c>
      <c r="AY80" s="30"/>
      <c r="AZ80" s="30"/>
      <c r="BA80" s="33"/>
      <c r="BC80" s="7" t="s">
        <v>42</v>
      </c>
      <c r="BD80" s="8">
        <v>7000</v>
      </c>
      <c r="BE80" s="30"/>
      <c r="BF80" s="30"/>
      <c r="BG80" s="33"/>
      <c r="BH80" s="27"/>
      <c r="BQ80" s="27"/>
      <c r="BR80" s="27"/>
    </row>
    <row r="81" spans="3:70">
      <c r="G81" s="6" t="s">
        <v>41</v>
      </c>
      <c r="H81" s="8">
        <v>70000</v>
      </c>
      <c r="I81" s="30"/>
      <c r="J81" s="30"/>
      <c r="K81" s="33"/>
      <c r="M81" s="6" t="s">
        <v>41</v>
      </c>
      <c r="N81" s="8">
        <v>70000</v>
      </c>
      <c r="O81" s="30"/>
      <c r="P81" s="30"/>
      <c r="Q81" s="33"/>
      <c r="S81" s="6" t="s">
        <v>41</v>
      </c>
      <c r="T81" s="8">
        <v>70000</v>
      </c>
      <c r="U81" s="30"/>
      <c r="V81" s="30"/>
      <c r="W81" s="33"/>
      <c r="Y81" s="6" t="s">
        <v>41</v>
      </c>
      <c r="Z81" s="8">
        <v>70000</v>
      </c>
      <c r="AA81" s="30"/>
      <c r="AB81" s="30"/>
      <c r="AC81" s="33"/>
      <c r="AE81" s="6" t="s">
        <v>41</v>
      </c>
      <c r="AF81" s="8">
        <v>70000</v>
      </c>
      <c r="AG81" s="30"/>
      <c r="AH81" s="30"/>
      <c r="AI81" s="33"/>
      <c r="AJ81" s="27"/>
      <c r="AK81" s="6" t="s">
        <v>41</v>
      </c>
      <c r="AL81" s="8">
        <v>70000</v>
      </c>
      <c r="AM81" s="30"/>
      <c r="AN81" s="30"/>
      <c r="AO81" s="33"/>
      <c r="AQ81" s="6" t="s">
        <v>41</v>
      </c>
      <c r="AR81" s="8">
        <v>70000</v>
      </c>
      <c r="AS81" s="30"/>
      <c r="AT81" s="30"/>
      <c r="AU81" s="33"/>
      <c r="AW81" s="6" t="s">
        <v>41</v>
      </c>
      <c r="AX81" s="8">
        <v>70000</v>
      </c>
      <c r="AY81" s="30"/>
      <c r="AZ81" s="30"/>
      <c r="BA81" s="33"/>
      <c r="BC81" s="6" t="s">
        <v>41</v>
      </c>
      <c r="BD81" s="8">
        <v>70000</v>
      </c>
      <c r="BE81" s="30"/>
      <c r="BF81" s="30"/>
      <c r="BG81" s="33"/>
      <c r="BH81" s="27"/>
      <c r="BQ81" s="27"/>
      <c r="BR81" s="27"/>
    </row>
    <row r="82" spans="3:70">
      <c r="G82" s="7"/>
      <c r="H82" s="8"/>
      <c r="I82" s="30"/>
      <c r="J82" s="30"/>
      <c r="K82" s="34"/>
      <c r="M82" s="7"/>
      <c r="N82" s="8"/>
      <c r="O82" s="30"/>
      <c r="P82" s="30"/>
      <c r="Q82" s="34"/>
      <c r="S82" s="7"/>
      <c r="T82" s="8"/>
      <c r="U82" s="30"/>
      <c r="V82" s="30"/>
      <c r="W82" s="34"/>
      <c r="X82" s="23"/>
      <c r="Y82" s="7"/>
      <c r="Z82" s="8"/>
      <c r="AA82" s="30"/>
      <c r="AB82" s="30"/>
      <c r="AC82" s="34"/>
      <c r="AE82" s="7"/>
      <c r="AF82" s="8"/>
      <c r="AG82" s="30"/>
      <c r="AH82" s="30"/>
      <c r="AI82" s="34"/>
      <c r="AJ82" s="27"/>
      <c r="AK82" s="7"/>
      <c r="AL82" s="8"/>
      <c r="AM82" s="30"/>
      <c r="AN82" s="30"/>
      <c r="AO82" s="34"/>
      <c r="AQ82" s="7"/>
      <c r="AR82" s="8"/>
      <c r="AS82" s="30"/>
      <c r="AT82" s="30"/>
      <c r="AU82" s="34"/>
      <c r="AV82" s="23"/>
      <c r="AW82" s="7"/>
      <c r="AX82" s="8"/>
      <c r="AY82" s="30"/>
      <c r="AZ82" s="30"/>
      <c r="BA82" s="34"/>
      <c r="BC82" s="7"/>
      <c r="BD82" s="8"/>
      <c r="BE82" s="30"/>
      <c r="BF82" s="30"/>
      <c r="BG82" s="34"/>
      <c r="BH82" s="27"/>
      <c r="BQ82" s="27"/>
      <c r="BR82" s="27"/>
    </row>
    <row r="83" spans="3:70">
      <c r="G83" s="7" t="s">
        <v>1</v>
      </c>
      <c r="H83" s="8">
        <f>(H75*H79)+(H76*H80)+(H77*H81)</f>
        <v>2512000</v>
      </c>
      <c r="I83" s="30"/>
      <c r="J83" s="30"/>
      <c r="K83" s="34"/>
      <c r="M83" s="7" t="s">
        <v>1</v>
      </c>
      <c r="N83" s="8">
        <f>(N75*N79)+(N76*N80)+(N77*N81)</f>
        <v>2926000</v>
      </c>
      <c r="O83" s="30"/>
      <c r="P83" s="30"/>
      <c r="Q83" s="34"/>
      <c r="R83" s="23"/>
      <c r="S83" s="7" t="s">
        <v>1</v>
      </c>
      <c r="T83" s="8">
        <f>(T75*T79)+(T76*T80)+(T77*T81)</f>
        <v>1928000</v>
      </c>
      <c r="U83" s="30"/>
      <c r="V83" s="30"/>
      <c r="W83" s="34"/>
      <c r="X83" s="23"/>
      <c r="Y83" s="7" t="s">
        <v>1</v>
      </c>
      <c r="Z83" s="8">
        <f>(Z75*Z79)+(Z76*Z80)+(Z77*Z81)</f>
        <v>2655000</v>
      </c>
      <c r="AA83" s="30"/>
      <c r="AB83" s="30"/>
      <c r="AC83" s="34"/>
      <c r="AE83" s="7" t="s">
        <v>1</v>
      </c>
      <c r="AF83" s="8">
        <f>(AF75*AF79)+(AF76*AF80)+(AF77*AF81)</f>
        <v>2276000</v>
      </c>
      <c r="AG83" s="30"/>
      <c r="AH83" s="30"/>
      <c r="AI83" s="34"/>
      <c r="AJ83" s="27"/>
      <c r="AK83" s="7" t="s">
        <v>1</v>
      </c>
      <c r="AL83" s="8">
        <f>(AL75*AL79)+(AL76*AL80)+(AL77*AL81)</f>
        <v>3389000</v>
      </c>
      <c r="AM83" s="30"/>
      <c r="AN83" s="30"/>
      <c r="AO83" s="34"/>
      <c r="AQ83" s="7" t="s">
        <v>1</v>
      </c>
      <c r="AR83" s="8">
        <f>(AR75*AR79)+(AR76*AR80)+(AR77*AR81)</f>
        <v>1932000</v>
      </c>
      <c r="AS83" s="30"/>
      <c r="AT83" s="30"/>
      <c r="AU83" s="34"/>
      <c r="AV83" s="23"/>
      <c r="AW83" s="7" t="s">
        <v>1</v>
      </c>
      <c r="AX83" s="8">
        <f>(AX75*AX79)+(AX76*AX80)+(AX77*AX81)</f>
        <v>2025000</v>
      </c>
      <c r="AY83" s="30"/>
      <c r="AZ83" s="30"/>
      <c r="BA83" s="34"/>
      <c r="BB83" s="23"/>
      <c r="BC83" s="7" t="s">
        <v>1</v>
      </c>
      <c r="BD83" s="8">
        <f>(BD75*BD79)+(BD76*BD80)+(BD77*BD81)</f>
        <v>3271000</v>
      </c>
      <c r="BE83" s="30"/>
      <c r="BF83" s="30"/>
      <c r="BG83" s="34"/>
      <c r="BH83" s="27"/>
      <c r="BQ83" s="27"/>
      <c r="BR83" s="27"/>
    </row>
    <row r="84" spans="3:70">
      <c r="G84" s="7"/>
      <c r="H84" s="5"/>
      <c r="I84" s="30"/>
      <c r="J84" s="30"/>
      <c r="K84" s="32"/>
      <c r="M84" s="7"/>
      <c r="N84" s="5"/>
      <c r="O84" s="30"/>
      <c r="P84" s="30"/>
      <c r="Q84" s="32"/>
      <c r="R84" s="23"/>
      <c r="S84" s="7"/>
      <c r="T84" s="5"/>
      <c r="U84" s="30"/>
      <c r="V84" s="30"/>
      <c r="W84" s="32"/>
      <c r="X84" s="23"/>
      <c r="Y84" s="7"/>
      <c r="Z84" s="5"/>
      <c r="AA84" s="30"/>
      <c r="AB84" s="30"/>
      <c r="AC84" s="32"/>
      <c r="AD84" s="23"/>
      <c r="AE84" s="7"/>
      <c r="AF84" s="5"/>
      <c r="AG84" s="30"/>
      <c r="AH84" s="30"/>
      <c r="AI84" s="32"/>
      <c r="AJ84" s="27"/>
      <c r="AK84" s="7"/>
      <c r="AL84" s="5"/>
      <c r="AM84" s="30"/>
      <c r="AN84" s="30"/>
      <c r="AO84" s="32"/>
      <c r="AP84" s="23"/>
      <c r="AQ84" s="7"/>
      <c r="AR84" s="5"/>
      <c r="AS84" s="30"/>
      <c r="AT84" s="30"/>
      <c r="AU84" s="32"/>
      <c r="AV84" s="23"/>
      <c r="AW84" s="7"/>
      <c r="AX84" s="5"/>
      <c r="AY84" s="30"/>
      <c r="AZ84" s="30"/>
      <c r="BA84" s="32"/>
      <c r="BB84" s="23"/>
      <c r="BC84" s="7"/>
      <c r="BD84" s="5"/>
      <c r="BE84" s="30"/>
      <c r="BF84" s="30"/>
      <c r="BG84" s="32"/>
      <c r="BH84" s="27"/>
      <c r="BQ84" s="27"/>
      <c r="BR84" s="27"/>
    </row>
    <row r="85" spans="3:70" ht="16" thickBot="1">
      <c r="G85" s="21" t="s">
        <v>2</v>
      </c>
      <c r="H85" s="39">
        <f>H83*4</f>
        <v>10048000</v>
      </c>
      <c r="I85" s="31"/>
      <c r="J85" s="31"/>
      <c r="K85" s="35"/>
      <c r="L85" s="22"/>
      <c r="M85" s="21" t="s">
        <v>2</v>
      </c>
      <c r="N85" s="39">
        <f>N83*4</f>
        <v>11704000</v>
      </c>
      <c r="O85" s="31"/>
      <c r="P85" s="31"/>
      <c r="Q85" s="35"/>
      <c r="R85" s="22"/>
      <c r="S85" s="21" t="s">
        <v>2</v>
      </c>
      <c r="T85" s="39">
        <f>T83*4</f>
        <v>7712000</v>
      </c>
      <c r="U85" s="31"/>
      <c r="V85" s="31"/>
      <c r="W85" s="35"/>
      <c r="X85" s="22"/>
      <c r="Y85" s="21" t="s">
        <v>2</v>
      </c>
      <c r="Z85" s="39">
        <f>Z83*4</f>
        <v>10620000</v>
      </c>
      <c r="AA85" s="31"/>
      <c r="AB85" s="31"/>
      <c r="AC85" s="35"/>
      <c r="AD85" s="22"/>
      <c r="AE85" s="21" t="s">
        <v>2</v>
      </c>
      <c r="AF85" s="39">
        <f>AF83*4</f>
        <v>9104000</v>
      </c>
      <c r="AG85" s="31"/>
      <c r="AH85" s="31"/>
      <c r="AI85" s="35"/>
      <c r="AJ85" s="41"/>
      <c r="AK85" s="21" t="s">
        <v>2</v>
      </c>
      <c r="AL85" s="39">
        <f>AL83*4</f>
        <v>13556000</v>
      </c>
      <c r="AM85" s="31"/>
      <c r="AN85" s="31"/>
      <c r="AO85" s="35"/>
      <c r="AP85" s="22"/>
      <c r="AQ85" s="21" t="s">
        <v>2</v>
      </c>
      <c r="AR85" s="39">
        <f>AR83*4</f>
        <v>7728000</v>
      </c>
      <c r="AS85" s="31"/>
      <c r="AT85" s="31"/>
      <c r="AU85" s="35"/>
      <c r="AV85" s="22"/>
      <c r="AW85" s="21" t="s">
        <v>2</v>
      </c>
      <c r="AX85" s="39">
        <f>AX83*4</f>
        <v>8100000</v>
      </c>
      <c r="AY85" s="31"/>
      <c r="AZ85" s="31"/>
      <c r="BA85" s="35"/>
      <c r="BB85" s="22"/>
      <c r="BC85" s="21" t="s">
        <v>2</v>
      </c>
      <c r="BD85" s="39">
        <f>BD83*4</f>
        <v>13084000</v>
      </c>
      <c r="BE85" s="31"/>
      <c r="BF85" s="31"/>
      <c r="BG85" s="35"/>
      <c r="BH85" s="27"/>
      <c r="BQ85" s="27"/>
      <c r="BR85" s="27"/>
    </row>
    <row r="86" spans="3:70">
      <c r="I86" s="27"/>
      <c r="J86" s="27"/>
      <c r="K86" s="27"/>
      <c r="L86" s="23"/>
      <c r="R86" s="23"/>
      <c r="X86" s="23"/>
      <c r="AD86" s="23"/>
      <c r="AG86" s="27"/>
      <c r="AH86" s="27"/>
      <c r="AI86" s="27"/>
      <c r="AJ86" s="27"/>
      <c r="AP86" s="23"/>
      <c r="AS86" s="27"/>
      <c r="AT86" s="27"/>
      <c r="AU86" s="27"/>
      <c r="AV86" s="23"/>
      <c r="BB86" s="23"/>
      <c r="BF86" s="27"/>
      <c r="BG86" s="27"/>
      <c r="BH86" s="27"/>
      <c r="BQ86" s="27"/>
      <c r="BR86" s="27"/>
    </row>
    <row r="87" spans="3:70">
      <c r="L87" s="23"/>
      <c r="R87" s="23"/>
      <c r="X87" s="23"/>
      <c r="AD87" s="23"/>
      <c r="AJ87" s="23"/>
      <c r="AP87" s="23"/>
      <c r="AS87" s="27"/>
      <c r="AT87" s="27"/>
      <c r="AU87" s="27"/>
      <c r="AV87" s="23"/>
      <c r="BB87" s="23"/>
      <c r="BF87" s="23"/>
      <c r="BG87" s="23"/>
      <c r="BH87" s="23"/>
      <c r="BQ87" s="27"/>
      <c r="BR87" s="27"/>
    </row>
    <row r="88" spans="3:70">
      <c r="R88" s="23"/>
      <c r="AD88" s="23"/>
      <c r="AJ88" s="23"/>
      <c r="AV88" s="23"/>
      <c r="BB88" s="23"/>
      <c r="BF88" s="23"/>
      <c r="BG88" s="42"/>
      <c r="BH88" s="23"/>
      <c r="BQ88" s="27"/>
      <c r="BR88" s="27"/>
    </row>
    <row r="89" spans="3:70">
      <c r="AD89" s="23"/>
      <c r="AJ89" s="23"/>
      <c r="BB89" s="23"/>
      <c r="BF89" s="23"/>
      <c r="BG89" s="23"/>
      <c r="BH89" s="23"/>
      <c r="BQ89" s="27"/>
      <c r="BR89" s="27"/>
    </row>
    <row r="90" spans="3:70">
      <c r="BQ90" s="27"/>
      <c r="BR90" s="27"/>
    </row>
    <row r="91" spans="3:70" ht="15" thickBot="1">
      <c r="BQ91" s="27"/>
      <c r="BR91" s="27"/>
    </row>
    <row r="92" spans="3:70" ht="28">
      <c r="C92" s="143" t="s">
        <v>23</v>
      </c>
      <c r="D92" s="144"/>
      <c r="G92" s="143" t="s">
        <v>23</v>
      </c>
      <c r="H92" s="144"/>
      <c r="M92" s="103" t="s">
        <v>23</v>
      </c>
      <c r="N92" s="104"/>
      <c r="S92" s="95" t="s">
        <v>23</v>
      </c>
      <c r="T92" s="96"/>
      <c r="Y92" s="95" t="s">
        <v>23</v>
      </c>
      <c r="Z92" s="96"/>
      <c r="AE92" s="95" t="s">
        <v>23</v>
      </c>
      <c r="AF92" s="96"/>
      <c r="AK92" s="95" t="s">
        <v>23</v>
      </c>
      <c r="AL92" s="96"/>
      <c r="AQ92" s="95" t="s">
        <v>23</v>
      </c>
      <c r="AR92" s="96"/>
      <c r="AW92" s="95" t="s">
        <v>23</v>
      </c>
      <c r="AX92" s="96"/>
      <c r="BC92" s="95" t="s">
        <v>23</v>
      </c>
      <c r="BD92" s="96"/>
      <c r="BG92" s="109" t="s">
        <v>23</v>
      </c>
      <c r="BH92" s="110"/>
      <c r="BJ92" s="109" t="s">
        <v>23</v>
      </c>
      <c r="BK92" s="110"/>
      <c r="BM92" s="109" t="s">
        <v>23</v>
      </c>
      <c r="BN92" s="110"/>
      <c r="BQ92" s="27"/>
      <c r="BR92" s="27"/>
    </row>
    <row r="93" spans="3:70" ht="15">
      <c r="C93" s="145">
        <f>C74</f>
        <v>0</v>
      </c>
      <c r="D93" s="146"/>
      <c r="G93" s="145" t="str">
        <f>G74</f>
        <v>April</v>
      </c>
      <c r="H93" s="146"/>
      <c r="M93" s="105" t="str">
        <f>M74</f>
        <v>May</v>
      </c>
      <c r="N93" s="106"/>
      <c r="S93" s="99" t="str">
        <f>S74</f>
        <v>June</v>
      </c>
      <c r="T93" s="100"/>
      <c r="Y93" s="99" t="str">
        <f>Y74</f>
        <v>July</v>
      </c>
      <c r="Z93" s="100"/>
      <c r="AE93" s="99" t="str">
        <f>AE74</f>
        <v>August</v>
      </c>
      <c r="AF93" s="100"/>
      <c r="AK93" s="99" t="str">
        <f>AK74</f>
        <v>September</v>
      </c>
      <c r="AL93" s="100"/>
      <c r="AQ93" s="99" t="str">
        <f>AQ74</f>
        <v>October</v>
      </c>
      <c r="AR93" s="100"/>
      <c r="AW93" s="99" t="str">
        <f>AW74</f>
        <v>November</v>
      </c>
      <c r="AX93" s="100"/>
      <c r="BC93" s="99" t="str">
        <f>BC74</f>
        <v>December</v>
      </c>
      <c r="BD93" s="100"/>
      <c r="BG93" s="107" t="s">
        <v>36</v>
      </c>
      <c r="BH93" s="108"/>
      <c r="BJ93" s="107" t="s">
        <v>37</v>
      </c>
      <c r="BK93" s="108"/>
      <c r="BM93" s="107" t="s">
        <v>38</v>
      </c>
      <c r="BN93" s="108"/>
      <c r="BQ93" s="27"/>
      <c r="BR93" s="27"/>
    </row>
    <row r="94" spans="3:70">
      <c r="C94" s="69"/>
      <c r="D94" s="147"/>
      <c r="G94" s="69"/>
      <c r="H94" s="147"/>
      <c r="M94" s="45"/>
      <c r="N94" s="46"/>
      <c r="S94" s="2"/>
      <c r="T94" s="3"/>
      <c r="Y94" s="2"/>
      <c r="Z94" s="3"/>
      <c r="AE94" s="2"/>
      <c r="AF94" s="3"/>
      <c r="AK94" s="2"/>
      <c r="AL94" s="3"/>
      <c r="AQ94" s="2"/>
      <c r="AR94" s="3"/>
      <c r="AW94" s="2"/>
      <c r="AX94" s="3"/>
      <c r="BC94" s="2"/>
      <c r="BD94" s="3"/>
      <c r="BG94" s="60"/>
      <c r="BH94" s="61"/>
      <c r="BJ94" s="60"/>
      <c r="BK94" s="61"/>
      <c r="BM94" s="60"/>
      <c r="BN94" s="61"/>
      <c r="BQ94" s="27"/>
      <c r="BR94" s="27"/>
    </row>
    <row r="95" spans="3:70" ht="15">
      <c r="C95" s="148" t="s">
        <v>5</v>
      </c>
      <c r="D95" s="149"/>
      <c r="G95" s="148" t="s">
        <v>5</v>
      </c>
      <c r="H95" s="149"/>
      <c r="M95" s="47" t="s">
        <v>5</v>
      </c>
      <c r="N95" s="48"/>
      <c r="S95" s="47" t="s">
        <v>5</v>
      </c>
      <c r="T95" s="48"/>
      <c r="Y95" s="47" t="s">
        <v>5</v>
      </c>
      <c r="Z95" s="48"/>
      <c r="AE95" s="47" t="s">
        <v>5</v>
      </c>
      <c r="AF95" s="48"/>
      <c r="AK95" s="47" t="s">
        <v>5</v>
      </c>
      <c r="AL95" s="48"/>
      <c r="AQ95" s="47" t="s">
        <v>5</v>
      </c>
      <c r="AR95" s="48"/>
      <c r="AW95" s="47" t="s">
        <v>5</v>
      </c>
      <c r="AX95" s="48"/>
      <c r="BC95" s="47" t="s">
        <v>5</v>
      </c>
      <c r="BD95" s="48"/>
      <c r="BG95" s="62" t="s">
        <v>5</v>
      </c>
      <c r="BH95" s="63"/>
      <c r="BJ95" s="62" t="s">
        <v>5</v>
      </c>
      <c r="BK95" s="63"/>
      <c r="BM95" s="62" t="s">
        <v>5</v>
      </c>
      <c r="BN95" s="63"/>
      <c r="BQ95" s="27"/>
      <c r="BR95" s="27"/>
    </row>
    <row r="96" spans="3:70">
      <c r="C96" s="69" t="s">
        <v>3</v>
      </c>
      <c r="D96" s="149">
        <v>10000000</v>
      </c>
      <c r="G96" s="69" t="s">
        <v>3</v>
      </c>
      <c r="H96" s="149">
        <f>D121</f>
        <v>167234.40650123131</v>
      </c>
      <c r="M96" s="45" t="s">
        <v>3</v>
      </c>
      <c r="N96" s="48">
        <f>H122</f>
        <v>2475727.2764040618</v>
      </c>
      <c r="S96" s="45" t="s">
        <v>3</v>
      </c>
      <c r="T96" s="48">
        <f>N120</f>
        <v>4109356.3187615331</v>
      </c>
      <c r="Y96" s="45" t="s">
        <v>3</v>
      </c>
      <c r="Z96" s="48">
        <f>T120</f>
        <v>2911287.5532736727</v>
      </c>
      <c r="AE96" s="45" t="s">
        <v>3</v>
      </c>
      <c r="AF96" s="48">
        <f>Z121</f>
        <v>3792877.5674231369</v>
      </c>
      <c r="AK96" s="45" t="s">
        <v>3</v>
      </c>
      <c r="AL96" s="48">
        <f>AF119</f>
        <v>3650815.6696199751</v>
      </c>
      <c r="AQ96" s="45" t="s">
        <v>3</v>
      </c>
      <c r="AR96" s="48">
        <f>AL120</f>
        <v>6253054.1137136482</v>
      </c>
      <c r="AW96" s="45" t="s">
        <v>3</v>
      </c>
      <c r="AX96" s="48">
        <f>AR120</f>
        <v>4699422.7625223957</v>
      </c>
      <c r="BC96" s="45" t="s">
        <v>3</v>
      </c>
      <c r="BD96" s="48">
        <f>AX119</f>
        <v>3720624.9077955363</v>
      </c>
      <c r="BG96" s="60" t="s">
        <v>3</v>
      </c>
      <c r="BH96" s="66">
        <v>10000000</v>
      </c>
      <c r="BJ96" s="60" t="s">
        <v>3</v>
      </c>
      <c r="BK96" s="66">
        <f>+BH123</f>
        <v>26724280.756511081</v>
      </c>
      <c r="BM96" s="60" t="s">
        <v>3</v>
      </c>
      <c r="BN96" s="66">
        <f>BK123</f>
        <v>57966975.935215279</v>
      </c>
      <c r="BQ96" s="27"/>
      <c r="BR96" s="27"/>
    </row>
    <row r="97" spans="3:70">
      <c r="C97" s="150" t="s">
        <v>4</v>
      </c>
      <c r="D97" s="151">
        <f>D85</f>
        <v>0</v>
      </c>
      <c r="G97" s="150" t="s">
        <v>4</v>
      </c>
      <c r="H97" s="151">
        <f>H85</f>
        <v>10048000</v>
      </c>
      <c r="M97" s="49" t="s">
        <v>4</v>
      </c>
      <c r="N97" s="50">
        <f>N85</f>
        <v>11704000</v>
      </c>
      <c r="S97" s="49" t="s">
        <v>4</v>
      </c>
      <c r="T97" s="50">
        <f>T85</f>
        <v>7712000</v>
      </c>
      <c r="Y97" s="49" t="s">
        <v>4</v>
      </c>
      <c r="Z97" s="50">
        <f>Z85</f>
        <v>10620000</v>
      </c>
      <c r="AE97" s="49" t="s">
        <v>4</v>
      </c>
      <c r="AF97" s="50">
        <f>AF85</f>
        <v>9104000</v>
      </c>
      <c r="AK97" s="49" t="s">
        <v>4</v>
      </c>
      <c r="AL97" s="50">
        <f>AL85</f>
        <v>13556000</v>
      </c>
      <c r="AQ97" s="49" t="s">
        <v>4</v>
      </c>
      <c r="AR97" s="50">
        <f>AR85</f>
        <v>7728000</v>
      </c>
      <c r="AW97" s="49" t="s">
        <v>4</v>
      </c>
      <c r="AX97" s="50">
        <f>AX85</f>
        <v>8100000</v>
      </c>
      <c r="BC97" s="49" t="s">
        <v>4</v>
      </c>
      <c r="BD97" s="50">
        <f>BD85</f>
        <v>13084000</v>
      </c>
      <c r="BG97" s="65" t="s">
        <v>4</v>
      </c>
      <c r="BH97" s="64">
        <f>BD97+AX97+AR97+AL97+AF97+Z97+T97+H97+N97</f>
        <v>91656000</v>
      </c>
      <c r="BJ97" s="65" t="s">
        <v>4</v>
      </c>
      <c r="BK97" s="64">
        <f>(BH97*0.3)+BH97</f>
        <v>119152800</v>
      </c>
      <c r="BM97" s="65" t="s">
        <v>4</v>
      </c>
      <c r="BN97" s="64">
        <f>BK97+(BK97*0.3)</f>
        <v>154898640</v>
      </c>
      <c r="BQ97" s="27"/>
      <c r="BR97" s="27"/>
    </row>
    <row r="98" spans="3:70">
      <c r="C98" s="69" t="s">
        <v>19</v>
      </c>
      <c r="D98" s="149">
        <f>SUM(D96:D97)</f>
        <v>10000000</v>
      </c>
      <c r="G98" s="69" t="s">
        <v>19</v>
      </c>
      <c r="H98" s="149">
        <f>SUM(H96:H97)</f>
        <v>10215234.406501232</v>
      </c>
      <c r="M98" s="45" t="s">
        <v>19</v>
      </c>
      <c r="N98" s="48">
        <f>SUM(N96:N97)</f>
        <v>14179727.276404062</v>
      </c>
      <c r="S98" s="45" t="s">
        <v>19</v>
      </c>
      <c r="T98" s="48">
        <f>SUM(T96:T97)</f>
        <v>11821356.318761533</v>
      </c>
      <c r="Y98" s="45" t="s">
        <v>19</v>
      </c>
      <c r="Z98" s="48">
        <f>SUM(Z96:Z97)</f>
        <v>13531287.553273672</v>
      </c>
      <c r="AE98" s="45" t="s">
        <v>19</v>
      </c>
      <c r="AF98" s="48">
        <f>SUM(AF96:AF97)</f>
        <v>12896877.567423137</v>
      </c>
      <c r="AK98" s="45" t="s">
        <v>19</v>
      </c>
      <c r="AL98" s="48">
        <f>SUM(AL96:AL97)</f>
        <v>17206815.669619974</v>
      </c>
      <c r="AQ98" s="45" t="s">
        <v>19</v>
      </c>
      <c r="AR98" s="48">
        <f>SUM(AR96:AR97)</f>
        <v>13981054.113713648</v>
      </c>
      <c r="AW98" s="45" t="s">
        <v>19</v>
      </c>
      <c r="AX98" s="48">
        <f>SUM(AX96:AX97)</f>
        <v>12799422.762522396</v>
      </c>
      <c r="BC98" s="45" t="s">
        <v>19</v>
      </c>
      <c r="BD98" s="48">
        <f>SUM(BD96:BD97)</f>
        <v>16804624.907795537</v>
      </c>
      <c r="BG98" s="60" t="s">
        <v>19</v>
      </c>
      <c r="BH98" s="66">
        <f>SUM(BH96:BH97)</f>
        <v>101656000</v>
      </c>
      <c r="BJ98" s="60" t="s">
        <v>19</v>
      </c>
      <c r="BK98" s="66">
        <f>SUM(BK96:BK97)</f>
        <v>145877080.75651109</v>
      </c>
      <c r="BM98" s="60" t="s">
        <v>19</v>
      </c>
      <c r="BN98" s="66">
        <f>SUM(BN96:BN97)</f>
        <v>212865615.93521529</v>
      </c>
      <c r="BQ98" s="27"/>
      <c r="BR98" s="27"/>
    </row>
    <row r="99" spans="3:70">
      <c r="C99" s="69"/>
      <c r="D99" s="149"/>
      <c r="G99" s="69"/>
      <c r="H99" s="149"/>
      <c r="M99" s="45"/>
      <c r="N99" s="48"/>
      <c r="S99" s="2"/>
      <c r="T99" s="3"/>
      <c r="Y99" s="2"/>
      <c r="Z99" s="3"/>
      <c r="AE99" s="2"/>
      <c r="AF99" s="3"/>
      <c r="AK99" s="2"/>
      <c r="AL99" s="3"/>
      <c r="AQ99" s="2"/>
      <c r="AR99" s="3"/>
      <c r="AW99" s="2"/>
      <c r="AX99" s="3"/>
      <c r="BC99" s="2"/>
      <c r="BD99" s="3"/>
      <c r="BG99" s="60"/>
      <c r="BH99" s="66"/>
      <c r="BJ99" s="60"/>
      <c r="BK99" s="66"/>
      <c r="BM99" s="60"/>
      <c r="BN99" s="66"/>
      <c r="BQ99" s="27"/>
      <c r="BR99" s="27"/>
    </row>
    <row r="100" spans="3:70" ht="15">
      <c r="C100" s="148" t="s">
        <v>6</v>
      </c>
      <c r="D100" s="149"/>
      <c r="G100" s="148" t="s">
        <v>6</v>
      </c>
      <c r="H100" s="149"/>
      <c r="J100" s="24"/>
      <c r="M100" s="47" t="s">
        <v>6</v>
      </c>
      <c r="N100" s="48"/>
      <c r="S100" s="47" t="s">
        <v>6</v>
      </c>
      <c r="T100" s="48"/>
      <c r="Y100" s="47" t="s">
        <v>6</v>
      </c>
      <c r="Z100" s="48"/>
      <c r="AE100" s="47" t="s">
        <v>6</v>
      </c>
      <c r="AF100" s="48"/>
      <c r="AK100" s="47" t="s">
        <v>6</v>
      </c>
      <c r="AL100" s="48"/>
      <c r="AQ100" s="47" t="s">
        <v>6</v>
      </c>
      <c r="AR100" s="48"/>
      <c r="AW100" s="47" t="s">
        <v>6</v>
      </c>
      <c r="AX100" s="48"/>
      <c r="BC100" s="47" t="s">
        <v>6</v>
      </c>
      <c r="BD100" s="48"/>
      <c r="BG100" s="62" t="s">
        <v>6</v>
      </c>
      <c r="BH100" s="63"/>
      <c r="BJ100" s="62" t="s">
        <v>6</v>
      </c>
      <c r="BK100" s="63"/>
      <c r="BM100" s="62" t="s">
        <v>6</v>
      </c>
      <c r="BN100" s="63"/>
      <c r="BQ100" s="27"/>
      <c r="BR100" s="27"/>
    </row>
    <row r="101" spans="3:70" ht="15">
      <c r="C101" s="152" t="s">
        <v>8</v>
      </c>
      <c r="D101" s="149"/>
      <c r="G101" s="152" t="s">
        <v>8</v>
      </c>
      <c r="H101" s="149"/>
      <c r="M101" s="51" t="s">
        <v>8</v>
      </c>
      <c r="N101" s="48"/>
      <c r="S101" s="18" t="s">
        <v>8</v>
      </c>
      <c r="T101" s="4"/>
      <c r="Y101" s="18" t="s">
        <v>8</v>
      </c>
      <c r="Z101" s="4"/>
      <c r="AE101" s="18" t="s">
        <v>8</v>
      </c>
      <c r="AF101" s="4"/>
      <c r="AK101" s="18" t="s">
        <v>8</v>
      </c>
      <c r="AL101" s="4"/>
      <c r="AQ101" s="18" t="s">
        <v>8</v>
      </c>
      <c r="AR101" s="4"/>
      <c r="AW101" s="18" t="s">
        <v>8</v>
      </c>
      <c r="AX101" s="4"/>
      <c r="BC101" s="18" t="s">
        <v>8</v>
      </c>
      <c r="BD101" s="4"/>
      <c r="BG101" s="67" t="s">
        <v>8</v>
      </c>
      <c r="BH101" s="66"/>
      <c r="BJ101" s="67" t="s">
        <v>8</v>
      </c>
      <c r="BK101" s="66"/>
      <c r="BM101" s="67" t="s">
        <v>8</v>
      </c>
      <c r="BN101" s="66"/>
      <c r="BQ101" s="27"/>
      <c r="BR101" s="27"/>
    </row>
    <row r="102" spans="3:70">
      <c r="C102" s="69" t="s">
        <v>9</v>
      </c>
      <c r="D102" s="149">
        <f>Hoja1!N19</f>
        <v>5240331.5678639999</v>
      </c>
      <c r="G102" s="69" t="s">
        <v>9</v>
      </c>
      <c r="H102" s="61"/>
      <c r="M102" s="45" t="s">
        <v>9</v>
      </c>
      <c r="N102" s="48">
        <f>D102</f>
        <v>5240331.5678639999</v>
      </c>
      <c r="S102" s="2" t="s">
        <v>9</v>
      </c>
      <c r="T102" s="4">
        <f>N102</f>
        <v>5240331.5678639999</v>
      </c>
      <c r="Y102" s="2" t="s">
        <v>9</v>
      </c>
      <c r="Z102" s="4">
        <f>T102</f>
        <v>5240331.5678639999</v>
      </c>
      <c r="AE102" s="2" t="s">
        <v>9</v>
      </c>
      <c r="AF102" s="4">
        <f>Z102</f>
        <v>5240331.5678639999</v>
      </c>
      <c r="AK102" s="2" t="s">
        <v>9</v>
      </c>
      <c r="AL102" s="4">
        <f>AF102</f>
        <v>5240331.5678639999</v>
      </c>
      <c r="AQ102" s="2" t="s">
        <v>9</v>
      </c>
      <c r="AR102" s="4">
        <f>AL102</f>
        <v>5240331.5678639999</v>
      </c>
      <c r="AW102" s="2" t="s">
        <v>9</v>
      </c>
      <c r="AX102" s="4">
        <f>AR102</f>
        <v>5240331.5678639999</v>
      </c>
      <c r="BC102" s="2" t="s">
        <v>9</v>
      </c>
      <c r="BD102" s="4">
        <f>AX102</f>
        <v>5240331.5678639999</v>
      </c>
      <c r="BG102" s="60" t="s">
        <v>9</v>
      </c>
      <c r="BH102" s="66">
        <f>BD102+AX102+AR102+AL102+AF102+Z102+T102+N102+D102</f>
        <v>47162984.110776</v>
      </c>
      <c r="BJ102" s="60" t="s">
        <v>9</v>
      </c>
      <c r="BK102" s="66">
        <f>Hoja1!F28</f>
        <v>52075008.905913323</v>
      </c>
      <c r="BM102" s="60" t="s">
        <v>9</v>
      </c>
      <c r="BN102" s="66">
        <f>Hoja1!F29</f>
        <v>58607298.023071088</v>
      </c>
      <c r="BQ102" s="27"/>
      <c r="BR102" s="27"/>
    </row>
    <row r="103" spans="3:70">
      <c r="C103" s="69" t="s">
        <v>10</v>
      </c>
      <c r="D103" s="149">
        <v>1200000</v>
      </c>
      <c r="G103" s="69" t="s">
        <v>10</v>
      </c>
      <c r="H103" s="149">
        <v>1200000</v>
      </c>
      <c r="M103" s="45" t="s">
        <v>10</v>
      </c>
      <c r="N103" s="48">
        <f>H103</f>
        <v>1200000</v>
      </c>
      <c r="S103" s="2" t="s">
        <v>10</v>
      </c>
      <c r="T103" s="4">
        <f>H103</f>
        <v>1200000</v>
      </c>
      <c r="Y103" s="2" t="s">
        <v>10</v>
      </c>
      <c r="Z103" s="4">
        <f>N103</f>
        <v>1200000</v>
      </c>
      <c r="AE103" s="2" t="s">
        <v>10</v>
      </c>
      <c r="AF103" s="4">
        <f>T103</f>
        <v>1200000</v>
      </c>
      <c r="AK103" s="2" t="s">
        <v>10</v>
      </c>
      <c r="AL103" s="4">
        <f>Z103</f>
        <v>1200000</v>
      </c>
      <c r="AQ103" s="2" t="s">
        <v>10</v>
      </c>
      <c r="AR103" s="4">
        <f>AF103</f>
        <v>1200000</v>
      </c>
      <c r="AW103" s="2" t="s">
        <v>10</v>
      </c>
      <c r="AX103" s="4">
        <f>AL103</f>
        <v>1200000</v>
      </c>
      <c r="BC103" s="2" t="s">
        <v>10</v>
      </c>
      <c r="BD103" s="4">
        <f>AR103</f>
        <v>1200000</v>
      </c>
      <c r="BG103" s="60" t="s">
        <v>10</v>
      </c>
      <c r="BH103" s="66">
        <f>BD103+AX103+AR103+AL103+AF103+Z103+T103+N103+H103+D103</f>
        <v>12000000</v>
      </c>
      <c r="BJ103" s="60" t="s">
        <v>10</v>
      </c>
      <c r="BK103" s="66">
        <v>15300000</v>
      </c>
      <c r="BM103" s="60" t="s">
        <v>10</v>
      </c>
      <c r="BN103" s="66">
        <v>16200000</v>
      </c>
      <c r="BQ103" s="27"/>
      <c r="BR103" s="27"/>
    </row>
    <row r="104" spans="3:70">
      <c r="C104" s="69" t="s">
        <v>45</v>
      </c>
      <c r="D104" s="149">
        <v>150661</v>
      </c>
      <c r="G104" s="69" t="s">
        <v>45</v>
      </c>
      <c r="H104" s="149">
        <v>150661</v>
      </c>
      <c r="M104" s="45" t="str">
        <f>G104</f>
        <v>Webpage</v>
      </c>
      <c r="N104" s="48">
        <f>H104</f>
        <v>150661</v>
      </c>
      <c r="S104" s="2" t="str">
        <f>G104</f>
        <v>Webpage</v>
      </c>
      <c r="T104" s="4">
        <f>H104</f>
        <v>150661</v>
      </c>
      <c r="Y104" s="2" t="str">
        <f>M104</f>
        <v>Webpage</v>
      </c>
      <c r="Z104" s="4">
        <f>N104</f>
        <v>150661</v>
      </c>
      <c r="AE104" s="2" t="str">
        <f>S104</f>
        <v>Webpage</v>
      </c>
      <c r="AF104" s="4">
        <f>T104</f>
        <v>150661</v>
      </c>
      <c r="AK104" s="2" t="str">
        <f>Y104</f>
        <v>Webpage</v>
      </c>
      <c r="AL104" s="4">
        <f>Z104</f>
        <v>150661</v>
      </c>
      <c r="AQ104" s="2" t="str">
        <f>AE104</f>
        <v>Webpage</v>
      </c>
      <c r="AR104" s="4">
        <f>AF104</f>
        <v>150661</v>
      </c>
      <c r="AW104" s="2" t="str">
        <f>AK104</f>
        <v>Webpage</v>
      </c>
      <c r="AX104" s="4">
        <f>AL104</f>
        <v>150661</v>
      </c>
      <c r="BC104" s="2" t="str">
        <f>AQ104</f>
        <v>Webpage</v>
      </c>
      <c r="BD104" s="4">
        <f>AR104</f>
        <v>150661</v>
      </c>
      <c r="BG104" s="60" t="str">
        <f>G104</f>
        <v>Webpage</v>
      </c>
      <c r="BH104" s="66">
        <f>BD104+AX104+AR104+AL104+AF104+Z104+T104+N104+H104+D104</f>
        <v>1506610</v>
      </c>
      <c r="BJ104" s="60" t="str">
        <f>G104</f>
        <v>Webpage</v>
      </c>
      <c r="BK104" s="66">
        <v>1700000</v>
      </c>
      <c r="BM104" s="60" t="str">
        <f>G104</f>
        <v>Webpage</v>
      </c>
      <c r="BN104" s="66">
        <v>1850000</v>
      </c>
      <c r="BQ104" s="27"/>
      <c r="BR104" s="27"/>
    </row>
    <row r="105" spans="3:70">
      <c r="C105" s="150" t="s">
        <v>11</v>
      </c>
      <c r="D105" s="151">
        <v>90000</v>
      </c>
      <c r="G105" s="150" t="s">
        <v>11</v>
      </c>
      <c r="H105" s="151">
        <v>90000</v>
      </c>
      <c r="M105" s="49" t="s">
        <v>11</v>
      </c>
      <c r="N105" s="50">
        <f>H105</f>
        <v>90000</v>
      </c>
      <c r="S105" s="9" t="s">
        <v>11</v>
      </c>
      <c r="T105" s="16">
        <f>H105</f>
        <v>90000</v>
      </c>
      <c r="Y105" s="9" t="s">
        <v>11</v>
      </c>
      <c r="Z105" s="16">
        <f>N105</f>
        <v>90000</v>
      </c>
      <c r="AE105" s="9" t="s">
        <v>11</v>
      </c>
      <c r="AF105" s="16">
        <f>T105</f>
        <v>90000</v>
      </c>
      <c r="AK105" s="9" t="s">
        <v>11</v>
      </c>
      <c r="AL105" s="16">
        <f>Z105</f>
        <v>90000</v>
      </c>
      <c r="AQ105" s="9" t="s">
        <v>11</v>
      </c>
      <c r="AR105" s="16">
        <f>AF105</f>
        <v>90000</v>
      </c>
      <c r="AW105" s="9" t="s">
        <v>11</v>
      </c>
      <c r="AX105" s="16">
        <f>AL105</f>
        <v>90000</v>
      </c>
      <c r="BC105" s="9" t="s">
        <v>11</v>
      </c>
      <c r="BD105" s="16">
        <f>AR105</f>
        <v>90000</v>
      </c>
      <c r="BG105" s="65" t="s">
        <v>11</v>
      </c>
      <c r="BH105" s="66">
        <f>BD105+AX105+AR105+AL105+AF105+Z105+T105+N105+H105+D105</f>
        <v>900000</v>
      </c>
      <c r="BJ105" s="65" t="s">
        <v>11</v>
      </c>
      <c r="BK105" s="66">
        <v>1200000</v>
      </c>
      <c r="BM105" s="65" t="s">
        <v>11</v>
      </c>
      <c r="BN105" s="66">
        <v>1500000</v>
      </c>
      <c r="BQ105" s="27"/>
      <c r="BR105" s="27"/>
    </row>
    <row r="106" spans="3:70">
      <c r="C106" s="69" t="s">
        <v>19</v>
      </c>
      <c r="D106" s="149">
        <f>SUM(D102:D105)</f>
        <v>6680992.5678639999</v>
      </c>
      <c r="G106" s="69" t="s">
        <v>19</v>
      </c>
      <c r="H106" s="149">
        <f>SUM(H102:H105)</f>
        <v>1440661</v>
      </c>
      <c r="M106" s="45" t="s">
        <v>19</v>
      </c>
      <c r="N106" s="48">
        <f>SUM(N102:N105)</f>
        <v>6680992.5678639999</v>
      </c>
      <c r="S106" s="2" t="s">
        <v>19</v>
      </c>
      <c r="T106" s="4">
        <f>SUM(T102:T105)</f>
        <v>6680992.5678639999</v>
      </c>
      <c r="Y106" s="2" t="s">
        <v>19</v>
      </c>
      <c r="Z106" s="4">
        <f>SUM(Z102:Z105)</f>
        <v>6680992.5678639999</v>
      </c>
      <c r="AE106" s="2" t="s">
        <v>19</v>
      </c>
      <c r="AF106" s="4">
        <f>SUM(AF102:AF105)</f>
        <v>6680992.5678639999</v>
      </c>
      <c r="AK106" s="2" t="s">
        <v>19</v>
      </c>
      <c r="AL106" s="4">
        <f>SUM(AL102:AL105)</f>
        <v>6680992.5678639999</v>
      </c>
      <c r="AQ106" s="2" t="s">
        <v>19</v>
      </c>
      <c r="AR106" s="4">
        <f>SUM(AR102:AR105)</f>
        <v>6680992.5678639999</v>
      </c>
      <c r="AW106" s="2" t="s">
        <v>19</v>
      </c>
      <c r="AX106" s="4">
        <f>SUM(AX102:AX105)</f>
        <v>6680992.5678639999</v>
      </c>
      <c r="BC106" s="2" t="s">
        <v>19</v>
      </c>
      <c r="BD106" s="4">
        <f>SUM(BD102:BD105)</f>
        <v>6680992.5678639999</v>
      </c>
      <c r="BG106" s="60" t="s">
        <v>19</v>
      </c>
      <c r="BH106" s="66">
        <f>SUM(BH102:BH105)</f>
        <v>61569594.110776</v>
      </c>
      <c r="BJ106" s="60" t="s">
        <v>19</v>
      </c>
      <c r="BK106" s="66">
        <f>SUM(BK102:BK105)</f>
        <v>70275008.905913323</v>
      </c>
      <c r="BM106" s="60" t="s">
        <v>19</v>
      </c>
      <c r="BN106" s="66">
        <f>SUM(BN102:BN105)</f>
        <v>78157298.02307108</v>
      </c>
      <c r="BQ106" s="27"/>
      <c r="BR106" s="27"/>
    </row>
    <row r="107" spans="3:70">
      <c r="C107" s="69"/>
      <c r="D107" s="149"/>
      <c r="G107" s="153" t="s">
        <v>7</v>
      </c>
      <c r="H107" s="149"/>
      <c r="J107" s="57"/>
      <c r="M107" s="45"/>
      <c r="N107" s="48"/>
      <c r="S107" s="2"/>
      <c r="T107" s="4"/>
      <c r="Y107" s="2"/>
      <c r="Z107" s="4"/>
      <c r="AE107" s="2"/>
      <c r="AF107" s="4"/>
      <c r="AK107" s="2"/>
      <c r="AL107" s="4"/>
      <c r="AQ107" s="2"/>
      <c r="AR107" s="4"/>
      <c r="AW107" s="2"/>
      <c r="AX107" s="4"/>
      <c r="BC107" s="2"/>
      <c r="BD107" s="4"/>
      <c r="BG107" s="60"/>
      <c r="BH107" s="66"/>
      <c r="BJ107" s="60"/>
      <c r="BK107" s="66"/>
      <c r="BM107" s="60"/>
      <c r="BN107" s="66"/>
      <c r="BQ107" s="27"/>
      <c r="BR107" s="27"/>
    </row>
    <row r="108" spans="3:70">
      <c r="C108" s="153" t="s">
        <v>7</v>
      </c>
      <c r="D108" s="149"/>
      <c r="G108" s="69" t="s">
        <v>16</v>
      </c>
      <c r="H108" s="149">
        <v>3500000</v>
      </c>
      <c r="M108" s="52" t="s">
        <v>7</v>
      </c>
      <c r="N108" s="48"/>
      <c r="S108" s="19" t="s">
        <v>7</v>
      </c>
      <c r="T108" s="4"/>
      <c r="Y108" s="19" t="s">
        <v>7</v>
      </c>
      <c r="Z108" s="4"/>
      <c r="AE108" s="19" t="s">
        <v>7</v>
      </c>
      <c r="AF108" s="4"/>
      <c r="AK108" s="19" t="s">
        <v>7</v>
      </c>
      <c r="AL108" s="4"/>
      <c r="AQ108" s="19" t="s">
        <v>7</v>
      </c>
      <c r="AR108" s="4"/>
      <c r="AW108" s="19" t="s">
        <v>7</v>
      </c>
      <c r="AX108" s="4"/>
      <c r="BC108" s="19" t="s">
        <v>7</v>
      </c>
      <c r="BD108" s="4"/>
      <c r="BG108" s="68" t="s">
        <v>7</v>
      </c>
      <c r="BH108" s="66"/>
      <c r="BJ108" s="68" t="s">
        <v>7</v>
      </c>
      <c r="BK108" s="66"/>
      <c r="BM108" s="68" t="s">
        <v>7</v>
      </c>
      <c r="BN108" s="66"/>
      <c r="BQ108" s="27"/>
      <c r="BR108" s="27"/>
    </row>
    <row r="109" spans="3:70">
      <c r="C109" s="69" t="s">
        <v>14</v>
      </c>
      <c r="D109" s="149">
        <v>85000</v>
      </c>
      <c r="G109" s="69" t="s">
        <v>12</v>
      </c>
      <c r="H109" s="149">
        <v>80000</v>
      </c>
      <c r="M109" s="45" t="s">
        <v>12</v>
      </c>
      <c r="N109" s="48">
        <v>83000</v>
      </c>
      <c r="S109" s="2" t="s">
        <v>12</v>
      </c>
      <c r="T109" s="4">
        <v>90000</v>
      </c>
      <c r="Y109" s="2" t="s">
        <v>12</v>
      </c>
      <c r="Z109" s="4">
        <v>84345</v>
      </c>
      <c r="AE109" s="2" t="s">
        <v>12</v>
      </c>
      <c r="AF109" s="4">
        <v>88600</v>
      </c>
      <c r="AK109" s="2" t="s">
        <v>12</v>
      </c>
      <c r="AL109" s="4">
        <v>95000</v>
      </c>
      <c r="AQ109" s="2" t="s">
        <v>12</v>
      </c>
      <c r="AR109" s="4">
        <v>84345</v>
      </c>
      <c r="AW109" s="2" t="s">
        <v>12</v>
      </c>
      <c r="AX109" s="4">
        <v>82400</v>
      </c>
      <c r="BC109" s="2" t="s">
        <v>12</v>
      </c>
      <c r="BD109" s="4">
        <v>97000</v>
      </c>
      <c r="BG109" s="60" t="s">
        <v>12</v>
      </c>
      <c r="BH109" s="66">
        <f>BD109+AX109+AR109++AL109+AF109+Z109+T109+N109+H109</f>
        <v>784690</v>
      </c>
      <c r="BJ109" s="60" t="s">
        <v>12</v>
      </c>
      <c r="BK109" s="66">
        <v>856000</v>
      </c>
      <c r="BM109" s="60" t="s">
        <v>12</v>
      </c>
      <c r="BN109" s="66">
        <v>923000</v>
      </c>
      <c r="BQ109" s="27"/>
      <c r="BR109" s="27"/>
    </row>
    <row r="110" spans="3:70">
      <c r="C110" s="69" t="s">
        <v>15</v>
      </c>
      <c r="D110" s="149">
        <v>40000</v>
      </c>
      <c r="G110" s="69" t="s">
        <v>13</v>
      </c>
      <c r="H110" s="149">
        <v>120000</v>
      </c>
      <c r="M110" s="45" t="s">
        <v>13</v>
      </c>
      <c r="N110" s="48">
        <v>105000</v>
      </c>
      <c r="S110" s="2" t="s">
        <v>13</v>
      </c>
      <c r="T110" s="4">
        <f>H110</f>
        <v>120000</v>
      </c>
      <c r="Y110" s="2" t="s">
        <v>13</v>
      </c>
      <c r="Z110" s="4">
        <v>97960</v>
      </c>
      <c r="AE110" s="2" t="s">
        <v>13</v>
      </c>
      <c r="AF110" s="4">
        <v>93200</v>
      </c>
      <c r="AK110" s="2" t="s">
        <v>13</v>
      </c>
      <c r="AL110" s="4">
        <v>98600</v>
      </c>
      <c r="AQ110" s="2" t="s">
        <v>13</v>
      </c>
      <c r="AR110" s="4">
        <v>93450</v>
      </c>
      <c r="AW110" s="2" t="s">
        <v>13</v>
      </c>
      <c r="AX110" s="4">
        <v>97960</v>
      </c>
      <c r="BC110" s="2" t="s">
        <v>13</v>
      </c>
      <c r="BD110" s="4">
        <v>91700</v>
      </c>
      <c r="BG110" s="60" t="s">
        <v>13</v>
      </c>
      <c r="BH110" s="66">
        <f>BD110+AX110+AR110+AL110+AF110+Z110+T110+N110+H110</f>
        <v>917870</v>
      </c>
      <c r="BJ110" s="60" t="s">
        <v>13</v>
      </c>
      <c r="BK110" s="66">
        <v>1100000</v>
      </c>
      <c r="BM110" s="60" t="s">
        <v>13</v>
      </c>
      <c r="BN110" s="66">
        <v>1300000</v>
      </c>
      <c r="BQ110" s="27"/>
      <c r="BR110" s="27"/>
    </row>
    <row r="111" spans="3:70">
      <c r="C111" s="69" t="s">
        <v>48</v>
      </c>
      <c r="D111" s="149">
        <v>1500000</v>
      </c>
      <c r="G111" s="69" t="s">
        <v>14</v>
      </c>
      <c r="H111" s="149">
        <v>80000</v>
      </c>
      <c r="M111" s="45" t="s">
        <v>14</v>
      </c>
      <c r="N111" s="48">
        <v>86000</v>
      </c>
      <c r="S111" s="2" t="s">
        <v>14</v>
      </c>
      <c r="T111" s="4">
        <v>87000</v>
      </c>
      <c r="Y111" s="2" t="s">
        <v>14</v>
      </c>
      <c r="Z111" s="4">
        <v>85400</v>
      </c>
      <c r="AE111" s="2" t="s">
        <v>14</v>
      </c>
      <c r="AF111" s="4">
        <v>85300</v>
      </c>
      <c r="AK111" s="2" t="s">
        <v>14</v>
      </c>
      <c r="AL111" s="4">
        <v>90100</v>
      </c>
      <c r="AQ111" s="2" t="s">
        <v>14</v>
      </c>
      <c r="AR111" s="4">
        <v>80500</v>
      </c>
      <c r="AW111" s="2" t="s">
        <v>14</v>
      </c>
      <c r="AX111" s="4">
        <v>84300</v>
      </c>
      <c r="BC111" s="2" t="s">
        <v>14</v>
      </c>
      <c r="BD111" s="4">
        <v>87600</v>
      </c>
      <c r="BG111" s="60" t="s">
        <v>14</v>
      </c>
      <c r="BH111" s="66">
        <f>BD111+AX111+AR111+AL111+AF111+Z111+T111+N111+H111+D109</f>
        <v>851200</v>
      </c>
      <c r="BJ111" s="60" t="s">
        <v>14</v>
      </c>
      <c r="BK111" s="66">
        <v>1000000</v>
      </c>
      <c r="BM111" s="60" t="s">
        <v>14</v>
      </c>
      <c r="BN111" s="66">
        <v>1240000</v>
      </c>
      <c r="BQ111" s="27"/>
      <c r="BR111" s="27"/>
    </row>
    <row r="112" spans="3:70">
      <c r="C112" s="60"/>
      <c r="D112" s="61"/>
      <c r="G112" s="69" t="s">
        <v>15</v>
      </c>
      <c r="H112" s="149">
        <v>10000</v>
      </c>
      <c r="M112" s="45" t="s">
        <v>50</v>
      </c>
      <c r="N112" s="48">
        <f>(N75*2500)+(N76*4000)+(N77*55000)</f>
        <v>2207500</v>
      </c>
      <c r="S112" s="45" t="s">
        <v>50</v>
      </c>
      <c r="T112" s="48">
        <f>(T75*2500)+(T76*4000)+(T77*55000)</f>
        <v>1466000</v>
      </c>
      <c r="Y112" s="45" t="s">
        <v>50</v>
      </c>
      <c r="Z112" s="48">
        <f>(Z75*2500)+(Z76*4000)+(Z77*55000)</f>
        <v>2032500</v>
      </c>
      <c r="AE112" s="49" t="s">
        <v>50</v>
      </c>
      <c r="AF112" s="50">
        <f>(AF75*2500)+(AF76*4000)+(AF77*55000)</f>
        <v>1713500</v>
      </c>
      <c r="AK112" s="45" t="s">
        <v>50</v>
      </c>
      <c r="AL112" s="48">
        <f>(AL75*2500)+(AL76*4000)+(AL77*55000)</f>
        <v>2588000</v>
      </c>
      <c r="AQ112" s="45" t="s">
        <v>50</v>
      </c>
      <c r="AR112" s="48">
        <f>(AR75*2500)+(AR76*4000)+(AR77*55000)</f>
        <v>1470000</v>
      </c>
      <c r="AW112" s="49" t="s">
        <v>50</v>
      </c>
      <c r="AX112" s="50">
        <f>(AX75*2500)+(AX76*4000)+(AX77*55000)</f>
        <v>1537500</v>
      </c>
      <c r="BC112" s="45" t="s">
        <v>50</v>
      </c>
      <c r="BD112" s="48">
        <f>(BD75*2500)+(BD76*4000)+(BD77*55000)</f>
        <v>2491000</v>
      </c>
      <c r="BG112" s="60" t="s">
        <v>15</v>
      </c>
      <c r="BH112" s="66">
        <f>H112+D110+Z114</f>
        <v>80000</v>
      </c>
      <c r="BJ112" s="60" t="s">
        <v>15</v>
      </c>
      <c r="BK112" s="66">
        <v>100000</v>
      </c>
      <c r="BM112" s="60" t="s">
        <v>15</v>
      </c>
      <c r="BN112" s="66">
        <v>115000</v>
      </c>
      <c r="BQ112" s="27"/>
      <c r="BR112" s="27"/>
    </row>
    <row r="113" spans="3:70">
      <c r="C113" s="69" t="s">
        <v>17</v>
      </c>
      <c r="D113" s="149">
        <v>1000000</v>
      </c>
      <c r="G113" s="69" t="s">
        <v>50</v>
      </c>
      <c r="H113" s="149">
        <f>(H75*2500)+(H76*4000)+(H77*55000)</f>
        <v>1892500</v>
      </c>
      <c r="M113" s="49" t="s">
        <v>18</v>
      </c>
      <c r="N113" s="50">
        <v>250000</v>
      </c>
      <c r="S113" s="9" t="s">
        <v>18</v>
      </c>
      <c r="T113" s="16">
        <v>0</v>
      </c>
      <c r="Y113" s="2" t="s">
        <v>18</v>
      </c>
      <c r="Z113" s="4">
        <v>150000</v>
      </c>
      <c r="AE113" s="2" t="s">
        <v>19</v>
      </c>
      <c r="AF113" s="4">
        <f>SUM(AF109:AF112)</f>
        <v>1980600</v>
      </c>
      <c r="AK113" s="9" t="s">
        <v>18</v>
      </c>
      <c r="AL113" s="16">
        <v>400000</v>
      </c>
      <c r="AQ113" s="9" t="s">
        <v>18</v>
      </c>
      <c r="AR113" s="16">
        <v>120000</v>
      </c>
      <c r="AW113" s="2" t="s">
        <v>19</v>
      </c>
      <c r="AX113" s="4">
        <f>SUM(AX109:AX112)</f>
        <v>1802160</v>
      </c>
      <c r="BC113" s="9" t="s">
        <v>18</v>
      </c>
      <c r="BD113" s="16">
        <v>310000</v>
      </c>
      <c r="BG113" s="60" t="s">
        <v>16</v>
      </c>
      <c r="BH113" s="66">
        <f>H108</f>
        <v>3500000</v>
      </c>
      <c r="BJ113" s="60" t="s">
        <v>16</v>
      </c>
      <c r="BK113" s="66">
        <v>0</v>
      </c>
      <c r="BM113" s="60" t="s">
        <v>16</v>
      </c>
      <c r="BN113" s="66">
        <v>5000000</v>
      </c>
      <c r="BQ113" s="27"/>
      <c r="BR113" s="27"/>
    </row>
    <row r="114" spans="3:70">
      <c r="C114" s="150" t="s">
        <v>18</v>
      </c>
      <c r="D114" s="151">
        <v>500000</v>
      </c>
      <c r="G114" s="69" t="s">
        <v>17</v>
      </c>
      <c r="H114" s="149">
        <v>40000</v>
      </c>
      <c r="M114" s="45" t="s">
        <v>19</v>
      </c>
      <c r="N114" s="48">
        <f>SUM(N109:N113)</f>
        <v>2731500</v>
      </c>
      <c r="S114" s="2" t="s">
        <v>19</v>
      </c>
      <c r="T114" s="4">
        <f>SUM(T109:T113)</f>
        <v>1763000</v>
      </c>
      <c r="Y114" s="49" t="s">
        <v>15</v>
      </c>
      <c r="Z114" s="50">
        <v>30000</v>
      </c>
      <c r="AE114" s="9"/>
      <c r="AF114" s="17"/>
      <c r="AK114" s="2" t="s">
        <v>19</v>
      </c>
      <c r="AL114" s="4">
        <f>SUM(AL109:AL113)</f>
        <v>3271700</v>
      </c>
      <c r="AQ114" s="2" t="s">
        <v>19</v>
      </c>
      <c r="AR114" s="4">
        <f>SUM(AR109:AR113)</f>
        <v>1848295</v>
      </c>
      <c r="AW114" s="9"/>
      <c r="AX114" s="17"/>
      <c r="BC114" s="2" t="s">
        <v>19</v>
      </c>
      <c r="BD114" s="4">
        <f>SUM(BD109:BD113)</f>
        <v>3077300</v>
      </c>
      <c r="BG114" s="60" t="s">
        <v>17</v>
      </c>
      <c r="BH114" s="66">
        <f>D113+H114</f>
        <v>1040000</v>
      </c>
      <c r="BJ114" s="60" t="s">
        <v>17</v>
      </c>
      <c r="BK114" s="66">
        <v>1950000</v>
      </c>
      <c r="BM114" s="60" t="s">
        <v>17</v>
      </c>
      <c r="BN114" s="66">
        <v>2346000</v>
      </c>
      <c r="BQ114" s="27"/>
      <c r="BR114" s="27"/>
    </row>
    <row r="115" spans="3:70">
      <c r="C115" s="69" t="s">
        <v>19</v>
      </c>
      <c r="D115" s="149">
        <f>SUM(D109:D114)</f>
        <v>3125000</v>
      </c>
      <c r="G115" s="150" t="s">
        <v>18</v>
      </c>
      <c r="H115" s="151">
        <v>180000</v>
      </c>
      <c r="M115" s="49"/>
      <c r="N115" s="53"/>
      <c r="S115" s="9"/>
      <c r="T115" s="17"/>
      <c r="Y115" s="2" t="s">
        <v>19</v>
      </c>
      <c r="Z115" s="4">
        <f>SUM(Z109:Z113)</f>
        <v>2450205</v>
      </c>
      <c r="AE115" s="11" t="s">
        <v>22</v>
      </c>
      <c r="AF115" s="20">
        <f>AF113+AF106</f>
        <v>8661592.5678640008</v>
      </c>
      <c r="AK115" s="9"/>
      <c r="AL115" s="17"/>
      <c r="AQ115" s="9"/>
      <c r="AR115" s="17"/>
      <c r="AW115" s="11" t="s">
        <v>22</v>
      </c>
      <c r="AX115" s="20">
        <f>AX113+AX106</f>
        <v>8483152.5678640008</v>
      </c>
      <c r="BC115" s="9"/>
      <c r="BD115" s="17"/>
      <c r="BG115" s="60" t="s">
        <v>18</v>
      </c>
      <c r="BH115" s="66">
        <f>BD113+AR113+AL113+Z113+T113+N113+H115+D114</f>
        <v>1910000</v>
      </c>
      <c r="BJ115" s="60" t="s">
        <v>18</v>
      </c>
      <c r="BK115" s="66">
        <v>3349000</v>
      </c>
      <c r="BM115" s="60" t="s">
        <v>18</v>
      </c>
      <c r="BN115" s="66">
        <v>5278000</v>
      </c>
      <c r="BQ115" s="27"/>
      <c r="BR115" s="27"/>
    </row>
    <row r="116" spans="3:70">
      <c r="C116" s="150"/>
      <c r="D116" s="154"/>
      <c r="G116" s="69" t="s">
        <v>19</v>
      </c>
      <c r="H116" s="149">
        <f>SUM(H108:H115)</f>
        <v>5902500</v>
      </c>
      <c r="M116" s="54" t="s">
        <v>22</v>
      </c>
      <c r="N116" s="55">
        <f>N114+N106</f>
        <v>9412492.5678640008</v>
      </c>
      <c r="S116" s="11" t="s">
        <v>22</v>
      </c>
      <c r="T116" s="20">
        <f>T114+T106</f>
        <v>8443992.5678640008</v>
      </c>
      <c r="Y116" s="9"/>
      <c r="Z116" s="17"/>
      <c r="AE116" s="2"/>
      <c r="AF116" s="4"/>
      <c r="AK116" s="11" t="s">
        <v>22</v>
      </c>
      <c r="AL116" s="20">
        <f>AL114+AL106</f>
        <v>9952692.5678640008</v>
      </c>
      <c r="AQ116" s="11" t="s">
        <v>22</v>
      </c>
      <c r="AR116" s="20">
        <f>AR114+AR106</f>
        <v>8529287.5678640008</v>
      </c>
      <c r="AW116" s="2"/>
      <c r="AX116" s="4"/>
      <c r="BC116" s="11" t="s">
        <v>22</v>
      </c>
      <c r="BD116" s="20">
        <f>BD114+BD106</f>
        <v>9758292.5678640008</v>
      </c>
      <c r="BG116" s="69" t="s">
        <v>50</v>
      </c>
      <c r="BH116" s="76">
        <f>SUM(M112:BD112)+H113</f>
        <v>17398500</v>
      </c>
      <c r="BJ116" s="60" t="str">
        <f>BG116</f>
        <v>Sales cost</v>
      </c>
      <c r="BK116" s="76">
        <f>BH116+(BH116*0.3)</f>
        <v>22618050</v>
      </c>
      <c r="BM116" s="60" t="str">
        <f>BJ116</f>
        <v>Sales cost</v>
      </c>
      <c r="BN116" s="76">
        <f>BK116+(BK116*0.3)</f>
        <v>29403465</v>
      </c>
      <c r="BQ116" s="27"/>
      <c r="BR116" s="27"/>
    </row>
    <row r="117" spans="3:70">
      <c r="C117" s="155" t="s">
        <v>22</v>
      </c>
      <c r="D117" s="156">
        <f>D115+D106</f>
        <v>9805992.5678640008</v>
      </c>
      <c r="G117" s="150"/>
      <c r="H117" s="154"/>
      <c r="M117" s="45"/>
      <c r="N117" s="48"/>
      <c r="S117" s="2"/>
      <c r="T117" s="4"/>
      <c r="Y117" s="11" t="s">
        <v>22</v>
      </c>
      <c r="Z117" s="20">
        <f>Z115+Z106</f>
        <v>9131197.5678640008</v>
      </c>
      <c r="AE117" s="11" t="s">
        <v>24</v>
      </c>
      <c r="AF117" s="12">
        <f>AF98-AF115</f>
        <v>4235284.9995591361</v>
      </c>
      <c r="AK117" s="2"/>
      <c r="AL117" s="4"/>
      <c r="AQ117" s="2"/>
      <c r="AR117" s="4"/>
      <c r="AW117" s="11" t="s">
        <v>24</v>
      </c>
      <c r="AX117" s="12">
        <f>AX98-AX115</f>
        <v>4316270.1946583949</v>
      </c>
      <c r="BC117" s="2"/>
      <c r="BD117" s="4"/>
      <c r="BG117" s="60" t="s">
        <v>19</v>
      </c>
      <c r="BH117" s="66">
        <f>SUM(BH109:BH115)</f>
        <v>9083760</v>
      </c>
      <c r="BJ117" s="60" t="s">
        <v>19</v>
      </c>
      <c r="BK117" s="66">
        <f>SUM(BK109:BK115)</f>
        <v>8355000</v>
      </c>
      <c r="BM117" s="60" t="s">
        <v>19</v>
      </c>
      <c r="BN117" s="66">
        <f>SUM(BN109:BN115)</f>
        <v>16202000</v>
      </c>
      <c r="BQ117" s="27"/>
      <c r="BR117" s="27"/>
    </row>
    <row r="118" spans="3:70">
      <c r="C118" s="69"/>
      <c r="D118" s="149"/>
      <c r="G118" s="155" t="s">
        <v>22</v>
      </c>
      <c r="H118" s="156">
        <f>H116+H106</f>
        <v>7343161</v>
      </c>
      <c r="M118" s="54" t="s">
        <v>24</v>
      </c>
      <c r="N118" s="56">
        <f>N98-N116</f>
        <v>4767234.7085400615</v>
      </c>
      <c r="S118" s="11" t="s">
        <v>24</v>
      </c>
      <c r="T118" s="12">
        <f>T98-T116</f>
        <v>3377363.7508975323</v>
      </c>
      <c r="Y118" s="2"/>
      <c r="Z118" s="4"/>
      <c r="AE118" s="11" t="s">
        <v>21</v>
      </c>
      <c r="AF118" s="12">
        <f>AF117*(0.138)</f>
        <v>584469.32993916085</v>
      </c>
      <c r="AK118" s="11" t="s">
        <v>24</v>
      </c>
      <c r="AL118" s="12">
        <f>AL98-AL116</f>
        <v>7254123.101755973</v>
      </c>
      <c r="AQ118" s="11" t="s">
        <v>24</v>
      </c>
      <c r="AR118" s="12">
        <f>AR98-AR116</f>
        <v>5451766.5458496474</v>
      </c>
      <c r="AW118" s="11" t="s">
        <v>21</v>
      </c>
      <c r="AX118" s="12">
        <f>AX117*(0.138)</f>
        <v>595645.28686285857</v>
      </c>
      <c r="BC118" s="11" t="s">
        <v>24</v>
      </c>
      <c r="BD118" s="12">
        <f>BD98-BD116</f>
        <v>7046332.3399315365</v>
      </c>
      <c r="BG118" s="65"/>
      <c r="BH118" s="70"/>
      <c r="BJ118" s="65"/>
      <c r="BK118" s="70"/>
      <c r="BM118" s="65"/>
      <c r="BN118" s="70"/>
      <c r="BQ118" s="27"/>
      <c r="BR118" s="27"/>
    </row>
    <row r="119" spans="3:70" ht="16" thickBot="1">
      <c r="C119" s="155" t="s">
        <v>24</v>
      </c>
      <c r="D119" s="157">
        <f>D98-D117</f>
        <v>194007.4321359992</v>
      </c>
      <c r="G119" s="69"/>
      <c r="H119" s="149"/>
      <c r="M119" s="54" t="s">
        <v>21</v>
      </c>
      <c r="N119" s="56">
        <f>N118*(0.138)</f>
        <v>657878.3897785286</v>
      </c>
      <c r="S119" s="11" t="s">
        <v>21</v>
      </c>
      <c r="T119" s="12">
        <f>T118*(0.138)</f>
        <v>466076.19762385951</v>
      </c>
      <c r="Y119" s="11" t="s">
        <v>24</v>
      </c>
      <c r="Z119" s="12">
        <f>Z98-Z117</f>
        <v>4400089.9854096714</v>
      </c>
      <c r="AE119" s="43" t="s">
        <v>25</v>
      </c>
      <c r="AF119" s="44">
        <f>AF117-AF118</f>
        <v>3650815.6696199751</v>
      </c>
      <c r="AK119" s="11" t="s">
        <v>21</v>
      </c>
      <c r="AL119" s="12">
        <f>AL118*(0.138)</f>
        <v>1001068.9880423243</v>
      </c>
      <c r="AQ119" s="11" t="s">
        <v>21</v>
      </c>
      <c r="AR119" s="12">
        <f>AR118*(0.138)</f>
        <v>752343.78332725144</v>
      </c>
      <c r="AW119" s="43" t="s">
        <v>25</v>
      </c>
      <c r="AX119" s="44">
        <f>AX117-AX118</f>
        <v>3720624.9077955363</v>
      </c>
      <c r="BC119" s="11" t="s">
        <v>21</v>
      </c>
      <c r="BD119" s="12">
        <f>BD118*(0.138)</f>
        <v>972393.86291055207</v>
      </c>
      <c r="BG119" s="71" t="s">
        <v>22</v>
      </c>
      <c r="BH119" s="72">
        <f>BH117+BH106</f>
        <v>70653354.110776007</v>
      </c>
      <c r="BJ119" s="71" t="s">
        <v>22</v>
      </c>
      <c r="BK119" s="72">
        <f>BK117+BK106</f>
        <v>78630008.905913323</v>
      </c>
      <c r="BM119" s="71" t="s">
        <v>22</v>
      </c>
      <c r="BN119" s="72">
        <f>BN117+BN106</f>
        <v>94359298.02307108</v>
      </c>
      <c r="BQ119" s="27"/>
      <c r="BR119" s="27"/>
    </row>
    <row r="120" spans="3:70" ht="16" thickBot="1">
      <c r="C120" s="155" t="s">
        <v>21</v>
      </c>
      <c r="D120" s="157">
        <f>D119*(0.138)</f>
        <v>26773.025634767891</v>
      </c>
      <c r="G120" s="155" t="s">
        <v>24</v>
      </c>
      <c r="H120" s="157">
        <f>H98-H118</f>
        <v>2872073.4065012317</v>
      </c>
      <c r="M120" s="43" t="s">
        <v>25</v>
      </c>
      <c r="N120" s="44">
        <f>N118-N119</f>
        <v>4109356.3187615331</v>
      </c>
      <c r="S120" s="43" t="s">
        <v>25</v>
      </c>
      <c r="T120" s="44">
        <f>T118-T119</f>
        <v>2911287.5532736727</v>
      </c>
      <c r="Y120" s="11" t="s">
        <v>21</v>
      </c>
      <c r="Z120" s="12">
        <f>Z119*(0.138)</f>
        <v>607212.41798653465</v>
      </c>
      <c r="AK120" s="43" t="s">
        <v>25</v>
      </c>
      <c r="AL120" s="44">
        <f>AL118-AL119</f>
        <v>6253054.1137136482</v>
      </c>
      <c r="AQ120" s="43" t="s">
        <v>25</v>
      </c>
      <c r="AR120" s="44">
        <f>AR118-AR119</f>
        <v>4699422.7625223957</v>
      </c>
      <c r="BC120" s="43" t="s">
        <v>25</v>
      </c>
      <c r="BD120" s="44">
        <f>BD118-BD119</f>
        <v>6073938.4770209845</v>
      </c>
      <c r="BG120" s="60"/>
      <c r="BH120" s="66"/>
      <c r="BJ120" s="60"/>
      <c r="BK120" s="66"/>
      <c r="BM120" s="60"/>
      <c r="BN120" s="66"/>
      <c r="BQ120" s="27"/>
      <c r="BR120" s="27"/>
    </row>
    <row r="121" spans="3:70" ht="16" thickBot="1">
      <c r="C121" s="152" t="s">
        <v>25</v>
      </c>
      <c r="D121" s="158">
        <f>D119-D120</f>
        <v>167234.40650123131</v>
      </c>
      <c r="G121" s="155" t="s">
        <v>21</v>
      </c>
      <c r="H121" s="157">
        <f>H120*(0.138)</f>
        <v>396346.13009717001</v>
      </c>
      <c r="Y121" s="43" t="s">
        <v>25</v>
      </c>
      <c r="Z121" s="44">
        <f>Z119-Z120</f>
        <v>3792877.5674231369</v>
      </c>
      <c r="BG121" s="71" t="s">
        <v>24</v>
      </c>
      <c r="BH121" s="73">
        <f>BH98-BH119</f>
        <v>31002645.889223993</v>
      </c>
      <c r="BJ121" s="71" t="s">
        <v>24</v>
      </c>
      <c r="BK121" s="73">
        <f>BK98-BK119</f>
        <v>67247071.850597769</v>
      </c>
      <c r="BM121" s="71" t="s">
        <v>24</v>
      </c>
      <c r="BN121" s="73">
        <f>BN98-BN119</f>
        <v>118506317.91214421</v>
      </c>
      <c r="BQ121" s="27"/>
      <c r="BR121" s="27"/>
    </row>
    <row r="122" spans="3:70" ht="15">
      <c r="G122" s="152" t="s">
        <v>25</v>
      </c>
      <c r="H122" s="158">
        <f>H120-H121</f>
        <v>2475727.2764040618</v>
      </c>
      <c r="BG122" s="71" t="s">
        <v>21</v>
      </c>
      <c r="BH122" s="73">
        <f>BH121*(0.138)</f>
        <v>4278365.1327129118</v>
      </c>
      <c r="BJ122" s="71" t="s">
        <v>21</v>
      </c>
      <c r="BK122" s="73">
        <f>BK121*(0.138)</f>
        <v>9280095.9153824933</v>
      </c>
      <c r="BM122" s="71" t="s">
        <v>21</v>
      </c>
      <c r="BN122" s="73">
        <f>BN121*(0.138)</f>
        <v>16353871.871875903</v>
      </c>
      <c r="BQ122" s="27"/>
      <c r="BR122" s="27"/>
    </row>
    <row r="123" spans="3:70" ht="15">
      <c r="BG123" s="74" t="s">
        <v>25</v>
      </c>
      <c r="BH123" s="75">
        <f>BH121-BH122</f>
        <v>26724280.756511081</v>
      </c>
      <c r="BJ123" s="74" t="s">
        <v>25</v>
      </c>
      <c r="BK123" s="75">
        <f>BK121-BK122</f>
        <v>57966975.935215279</v>
      </c>
      <c r="BM123" s="74" t="s">
        <v>25</v>
      </c>
      <c r="BN123" s="75">
        <f>BN121-BN122</f>
        <v>102152446.04026832</v>
      </c>
      <c r="BQ123" s="27"/>
      <c r="BR123" s="27"/>
    </row>
    <row r="124" spans="3:70">
      <c r="H124" s="1"/>
      <c r="BQ124" s="27"/>
      <c r="BR124" s="27"/>
    </row>
    <row r="125" spans="3:70">
      <c r="G125" t="s">
        <v>46</v>
      </c>
      <c r="BQ125" s="27"/>
      <c r="BR125" s="27"/>
    </row>
    <row r="126" spans="3:70">
      <c r="G126" t="s">
        <v>47</v>
      </c>
      <c r="BQ126" s="27"/>
      <c r="BR126" s="27"/>
    </row>
    <row r="127" spans="3:70">
      <c r="G127" t="s">
        <v>49</v>
      </c>
    </row>
    <row r="130" spans="7:60" ht="45">
      <c r="G130" s="101" t="s">
        <v>51</v>
      </c>
      <c r="H130" s="102"/>
      <c r="I130" s="102"/>
    </row>
    <row r="134" spans="7:60" ht="15" thickBot="1">
      <c r="I134" s="27"/>
      <c r="J134" s="27"/>
      <c r="K134" s="27"/>
      <c r="AG134" s="27"/>
      <c r="AH134" s="27"/>
      <c r="AI134" s="27"/>
      <c r="AJ134" s="27"/>
      <c r="BF134" s="27"/>
      <c r="BG134" s="27"/>
      <c r="BH134" s="27"/>
    </row>
    <row r="135" spans="7:60" ht="28">
      <c r="G135" s="95" t="s">
        <v>20</v>
      </c>
      <c r="H135" s="96"/>
      <c r="I135" s="28"/>
      <c r="J135" s="28"/>
      <c r="K135" s="28"/>
      <c r="M135" s="95" t="s">
        <v>20</v>
      </c>
      <c r="N135" s="96"/>
      <c r="O135" s="28"/>
      <c r="P135" s="28"/>
      <c r="Q135" s="28"/>
      <c r="S135" s="95" t="s">
        <v>20</v>
      </c>
      <c r="T135" s="96"/>
      <c r="U135" s="28"/>
      <c r="V135" s="28"/>
      <c r="W135" s="28"/>
      <c r="Y135" s="95" t="s">
        <v>20</v>
      </c>
      <c r="Z135" s="96"/>
      <c r="AA135" s="28"/>
      <c r="AB135" s="28"/>
      <c r="AC135" s="28"/>
      <c r="AE135" s="95" t="s">
        <v>20</v>
      </c>
      <c r="AF135" s="96"/>
      <c r="AG135" s="28"/>
      <c r="AH135" s="28"/>
      <c r="AI135" s="28"/>
      <c r="AJ135" s="27"/>
      <c r="AK135" s="95" t="s">
        <v>20</v>
      </c>
      <c r="AL135" s="96"/>
      <c r="AM135" s="28"/>
      <c r="AN135" s="28"/>
      <c r="AO135" s="28"/>
      <c r="AQ135" s="95" t="s">
        <v>20</v>
      </c>
      <c r="AR135" s="96"/>
      <c r="AS135" s="28"/>
      <c r="AT135" s="28"/>
      <c r="AU135" s="28"/>
      <c r="AW135" s="95" t="s">
        <v>20</v>
      </c>
      <c r="AX135" s="96"/>
      <c r="AY135" s="28"/>
      <c r="AZ135" s="28"/>
      <c r="BA135" s="28"/>
      <c r="BC135" s="95" t="s">
        <v>20</v>
      </c>
      <c r="BD135" s="96"/>
      <c r="BE135" s="28"/>
      <c r="BF135" s="28"/>
      <c r="BG135" s="28"/>
      <c r="BH135" s="27"/>
    </row>
    <row r="136" spans="7:60" ht="19" thickBot="1">
      <c r="G136" s="97" t="s">
        <v>27</v>
      </c>
      <c r="H136" s="98"/>
      <c r="I136" s="29"/>
      <c r="J136" s="29"/>
      <c r="K136" s="29"/>
      <c r="M136" s="97" t="s">
        <v>28</v>
      </c>
      <c r="N136" s="98"/>
      <c r="O136" s="29"/>
      <c r="P136" s="29"/>
      <c r="Q136" s="29"/>
      <c r="S136" s="97" t="s">
        <v>29</v>
      </c>
      <c r="T136" s="98"/>
      <c r="U136" s="29"/>
      <c r="V136" s="29"/>
      <c r="W136" s="29"/>
      <c r="Y136" s="97" t="s">
        <v>30</v>
      </c>
      <c r="Z136" s="98"/>
      <c r="AA136" s="29"/>
      <c r="AB136" s="29"/>
      <c r="AC136" s="29"/>
      <c r="AE136" s="97" t="s">
        <v>31</v>
      </c>
      <c r="AF136" s="98"/>
      <c r="AG136" s="29"/>
      <c r="AH136" s="29"/>
      <c r="AI136" s="29"/>
      <c r="AJ136" s="27"/>
      <c r="AK136" s="97" t="s">
        <v>32</v>
      </c>
      <c r="AL136" s="98"/>
      <c r="AM136" s="29"/>
      <c r="AN136" s="29"/>
      <c r="AO136" s="29"/>
      <c r="AQ136" s="97" t="s">
        <v>33</v>
      </c>
      <c r="AR136" s="98"/>
      <c r="AS136" s="29"/>
      <c r="AT136" s="29"/>
      <c r="AU136" s="29"/>
      <c r="AW136" s="97" t="s">
        <v>34</v>
      </c>
      <c r="AX136" s="98"/>
      <c r="AY136" s="29"/>
      <c r="AZ136" s="29"/>
      <c r="BA136" s="29"/>
      <c r="BC136" s="97" t="s">
        <v>35</v>
      </c>
      <c r="BD136" s="98"/>
      <c r="BE136" s="29"/>
      <c r="BF136" s="29"/>
      <c r="BG136" s="29"/>
      <c r="BH136" s="27"/>
    </row>
    <row r="137" spans="7:60">
      <c r="G137" s="37" t="s">
        <v>39</v>
      </c>
      <c r="H137" s="38">
        <v>19</v>
      </c>
      <c r="I137" s="30"/>
      <c r="J137" s="30"/>
      <c r="K137" s="30"/>
      <c r="M137" s="37" t="s">
        <v>39</v>
      </c>
      <c r="N137" s="38">
        <v>24</v>
      </c>
      <c r="O137" s="30"/>
      <c r="P137" s="30"/>
      <c r="Q137" s="30"/>
      <c r="S137" s="37" t="s">
        <v>39</v>
      </c>
      <c r="T137" s="38">
        <v>20</v>
      </c>
      <c r="U137" s="30"/>
      <c r="V137" s="30"/>
      <c r="W137" s="30"/>
      <c r="Y137" s="37" t="s">
        <v>39</v>
      </c>
      <c r="Z137" s="38">
        <v>21</v>
      </c>
      <c r="AA137" s="30">
        <v>19</v>
      </c>
      <c r="AB137" s="30"/>
      <c r="AC137" s="30"/>
      <c r="AE137" s="37" t="s">
        <v>39</v>
      </c>
      <c r="AF137" s="38">
        <v>18</v>
      </c>
      <c r="AG137" s="30"/>
      <c r="AH137" s="30"/>
      <c r="AI137" s="30"/>
      <c r="AJ137" s="27"/>
      <c r="AK137" s="37" t="s">
        <v>39</v>
      </c>
      <c r="AL137" s="38">
        <v>22</v>
      </c>
      <c r="AM137" s="30"/>
      <c r="AN137" s="30"/>
      <c r="AO137" s="30"/>
      <c r="AQ137" s="37" t="s">
        <v>39</v>
      </c>
      <c r="AR137" s="38">
        <v>15</v>
      </c>
      <c r="AS137" s="30"/>
      <c r="AT137" s="30"/>
      <c r="AU137" s="30"/>
      <c r="AW137" s="37" t="s">
        <v>39</v>
      </c>
      <c r="AX137" s="38">
        <v>8</v>
      </c>
      <c r="AY137" s="30"/>
      <c r="AZ137" s="30"/>
      <c r="BA137" s="30"/>
      <c r="BC137" s="37" t="s">
        <v>39</v>
      </c>
      <c r="BD137" s="38">
        <v>20</v>
      </c>
      <c r="BE137" s="30"/>
      <c r="BF137" s="30"/>
      <c r="BG137" s="30"/>
      <c r="BH137" s="27"/>
    </row>
    <row r="138" spans="7:60">
      <c r="G138" s="25" t="s">
        <v>40</v>
      </c>
      <c r="H138" s="36">
        <v>22</v>
      </c>
      <c r="I138" s="30"/>
      <c r="J138" s="31"/>
      <c r="K138" s="30"/>
      <c r="M138" s="25" t="s">
        <v>40</v>
      </c>
      <c r="N138" s="36">
        <v>30</v>
      </c>
      <c r="O138" s="30"/>
      <c r="P138" s="31"/>
      <c r="Q138" s="30"/>
      <c r="S138" s="25" t="s">
        <v>40</v>
      </c>
      <c r="T138" s="36">
        <v>15</v>
      </c>
      <c r="U138" s="30"/>
      <c r="V138" s="31"/>
      <c r="W138" s="30"/>
      <c r="Y138" s="25" t="s">
        <v>40</v>
      </c>
      <c r="Z138" s="36">
        <v>16</v>
      </c>
      <c r="AA138" s="30"/>
      <c r="AB138" s="31"/>
      <c r="AC138" s="30"/>
      <c r="AE138" s="25" t="s">
        <v>40</v>
      </c>
      <c r="AF138" s="36">
        <v>18</v>
      </c>
      <c r="AG138" s="30"/>
      <c r="AH138" s="31"/>
      <c r="AI138" s="30"/>
      <c r="AJ138" s="27"/>
      <c r="AK138" s="25" t="s">
        <v>40</v>
      </c>
      <c r="AL138" s="36">
        <v>23</v>
      </c>
      <c r="AM138" s="30"/>
      <c r="AN138" s="31"/>
      <c r="AO138" s="30"/>
      <c r="AQ138" s="25" t="s">
        <v>40</v>
      </c>
      <c r="AR138" s="36">
        <v>26</v>
      </c>
      <c r="AS138" s="30"/>
      <c r="AT138" s="31"/>
      <c r="AU138" s="30"/>
      <c r="AW138" s="25" t="s">
        <v>40</v>
      </c>
      <c r="AX138" s="36">
        <v>0</v>
      </c>
      <c r="AY138" s="30"/>
      <c r="AZ138" s="31"/>
      <c r="BA138" s="30"/>
      <c r="BC138" s="25" t="s">
        <v>40</v>
      </c>
      <c r="BD138" s="36">
        <v>18</v>
      </c>
      <c r="BE138" s="30"/>
      <c r="BF138" s="31"/>
      <c r="BG138" s="30"/>
      <c r="BH138" s="27"/>
    </row>
    <row r="139" spans="7:60">
      <c r="G139" s="25" t="s">
        <v>44</v>
      </c>
      <c r="H139" s="26">
        <v>23</v>
      </c>
      <c r="I139" s="30"/>
      <c r="J139" s="30"/>
      <c r="K139" s="32"/>
      <c r="M139" s="25" t="s">
        <v>44</v>
      </c>
      <c r="N139" s="26">
        <v>30</v>
      </c>
      <c r="O139" s="30"/>
      <c r="P139" s="30"/>
      <c r="Q139" s="32"/>
      <c r="S139" s="25" t="s">
        <v>44</v>
      </c>
      <c r="T139" s="26">
        <v>25</v>
      </c>
      <c r="U139" s="30"/>
      <c r="V139" s="30"/>
      <c r="W139" s="32"/>
      <c r="Y139" s="25" t="s">
        <v>44</v>
      </c>
      <c r="Z139" s="26">
        <v>23</v>
      </c>
      <c r="AA139" s="30"/>
      <c r="AB139" s="30"/>
      <c r="AC139" s="32"/>
      <c r="AE139" s="25" t="s">
        <v>44</v>
      </c>
      <c r="AF139" s="26">
        <v>20</v>
      </c>
      <c r="AG139" s="30"/>
      <c r="AH139" s="30"/>
      <c r="AI139" s="32"/>
      <c r="AJ139" s="27"/>
      <c r="AK139" s="25" t="s">
        <v>44</v>
      </c>
      <c r="AL139" s="26">
        <v>22</v>
      </c>
      <c r="AM139" s="30"/>
      <c r="AN139" s="30"/>
      <c r="AO139" s="32"/>
      <c r="AQ139" s="25" t="s">
        <v>44</v>
      </c>
      <c r="AR139" s="26">
        <v>24</v>
      </c>
      <c r="AS139" s="30"/>
      <c r="AT139" s="30"/>
      <c r="AU139" s="32"/>
      <c r="AW139" s="25" t="s">
        <v>44</v>
      </c>
      <c r="AX139" s="26">
        <v>18</v>
      </c>
      <c r="AY139" s="30"/>
      <c r="AZ139" s="30"/>
      <c r="BA139" s="32"/>
      <c r="BC139" s="25" t="s">
        <v>44</v>
      </c>
      <c r="BD139" s="26">
        <v>25</v>
      </c>
      <c r="BE139" s="30"/>
      <c r="BF139" s="30"/>
      <c r="BG139" s="32"/>
      <c r="BH139" s="27"/>
    </row>
    <row r="140" spans="7:60">
      <c r="G140" s="7"/>
      <c r="H140" s="8"/>
      <c r="I140" s="30"/>
      <c r="J140" s="30"/>
      <c r="K140" s="32"/>
      <c r="M140" s="7"/>
      <c r="N140" s="8"/>
      <c r="O140" s="30"/>
      <c r="P140" s="30"/>
      <c r="Q140" s="32"/>
      <c r="S140" s="7"/>
      <c r="T140" s="8"/>
      <c r="U140" s="30"/>
      <c r="V140" s="30"/>
      <c r="W140" s="32"/>
      <c r="Y140" s="7"/>
      <c r="Z140" s="8"/>
      <c r="AA140" s="30"/>
      <c r="AB140" s="30"/>
      <c r="AC140" s="32"/>
      <c r="AE140" s="7"/>
      <c r="AF140" s="8"/>
      <c r="AG140" s="30"/>
      <c r="AH140" s="30"/>
      <c r="AI140" s="32"/>
      <c r="AJ140" s="27"/>
      <c r="AK140" s="7"/>
      <c r="AL140" s="8"/>
      <c r="AM140" s="30"/>
      <c r="AN140" s="30"/>
      <c r="AO140" s="32"/>
      <c r="AQ140" s="7"/>
      <c r="AR140" s="8"/>
      <c r="AS140" s="30"/>
      <c r="AT140" s="30"/>
      <c r="AU140" s="32"/>
      <c r="AW140" s="7"/>
      <c r="AX140" s="8"/>
      <c r="AY140" s="30"/>
      <c r="AZ140" s="30"/>
      <c r="BA140" s="32"/>
      <c r="BC140" s="7"/>
      <c r="BD140" s="8"/>
      <c r="BE140" s="30"/>
      <c r="BF140" s="30"/>
      <c r="BG140" s="32"/>
      <c r="BH140" s="27"/>
    </row>
    <row r="141" spans="7:60">
      <c r="G141" s="7" t="s">
        <v>43</v>
      </c>
      <c r="H141" s="8">
        <v>4000</v>
      </c>
      <c r="I141" s="30"/>
      <c r="J141" s="30"/>
      <c r="K141" s="32"/>
      <c r="M141" s="7" t="s">
        <v>43</v>
      </c>
      <c r="N141" s="8">
        <v>4000</v>
      </c>
      <c r="O141" s="30"/>
      <c r="P141" s="30"/>
      <c r="Q141" s="32"/>
      <c r="S141" s="7" t="s">
        <v>43</v>
      </c>
      <c r="T141" s="8">
        <v>4000</v>
      </c>
      <c r="U141" s="30"/>
      <c r="V141" s="30"/>
      <c r="W141" s="32"/>
      <c r="Y141" s="7" t="s">
        <v>43</v>
      </c>
      <c r="Z141" s="8">
        <v>4000</v>
      </c>
      <c r="AA141" s="30"/>
      <c r="AB141" s="30"/>
      <c r="AC141" s="32"/>
      <c r="AE141" s="7" t="s">
        <v>43</v>
      </c>
      <c r="AF141" s="8">
        <v>4000</v>
      </c>
      <c r="AG141" s="30"/>
      <c r="AH141" s="30"/>
      <c r="AI141" s="32"/>
      <c r="AJ141" s="27"/>
      <c r="AK141" s="7" t="s">
        <v>43</v>
      </c>
      <c r="AL141" s="8">
        <v>4000</v>
      </c>
      <c r="AM141" s="30"/>
      <c r="AN141" s="30"/>
      <c r="AO141" s="32"/>
      <c r="AQ141" s="7" t="s">
        <v>43</v>
      </c>
      <c r="AR141" s="8">
        <v>4000</v>
      </c>
      <c r="AS141" s="30"/>
      <c r="AT141" s="30"/>
      <c r="AU141" s="32"/>
      <c r="AW141" s="7" t="s">
        <v>43</v>
      </c>
      <c r="AX141" s="8">
        <v>4000</v>
      </c>
      <c r="AY141" s="30"/>
      <c r="AZ141" s="30"/>
      <c r="BA141" s="32"/>
      <c r="BC141" s="7" t="s">
        <v>43</v>
      </c>
      <c r="BD141" s="8">
        <v>4000</v>
      </c>
      <c r="BE141" s="30"/>
      <c r="BF141" s="30"/>
      <c r="BG141" s="32"/>
      <c r="BH141" s="27"/>
    </row>
    <row r="142" spans="7:60">
      <c r="G142" s="7" t="s">
        <v>42</v>
      </c>
      <c r="H142" s="8">
        <v>7000</v>
      </c>
      <c r="I142" s="30"/>
      <c r="J142" s="30"/>
      <c r="K142" s="33"/>
      <c r="M142" s="7" t="s">
        <v>42</v>
      </c>
      <c r="N142" s="8">
        <v>7000</v>
      </c>
      <c r="O142" s="30"/>
      <c r="P142" s="30"/>
      <c r="Q142" s="33"/>
      <c r="S142" s="7" t="s">
        <v>42</v>
      </c>
      <c r="T142" s="8">
        <v>7000</v>
      </c>
      <c r="U142" s="30"/>
      <c r="V142" s="30"/>
      <c r="W142" s="33"/>
      <c r="Y142" s="7" t="s">
        <v>42</v>
      </c>
      <c r="Z142" s="8">
        <v>7000</v>
      </c>
      <c r="AA142" s="30"/>
      <c r="AB142" s="30"/>
      <c r="AC142" s="33"/>
      <c r="AE142" s="7" t="s">
        <v>42</v>
      </c>
      <c r="AF142" s="8">
        <v>7000</v>
      </c>
      <c r="AG142" s="30"/>
      <c r="AH142" s="30"/>
      <c r="AI142" s="33"/>
      <c r="AJ142" s="27"/>
      <c r="AK142" s="7" t="s">
        <v>42</v>
      </c>
      <c r="AL142" s="8">
        <v>7000</v>
      </c>
      <c r="AM142" s="30"/>
      <c r="AN142" s="30"/>
      <c r="AO142" s="33"/>
      <c r="AQ142" s="7" t="s">
        <v>42</v>
      </c>
      <c r="AR142" s="8">
        <v>7000</v>
      </c>
      <c r="AS142" s="30"/>
      <c r="AT142" s="30"/>
      <c r="AU142" s="33"/>
      <c r="AW142" s="7" t="s">
        <v>42</v>
      </c>
      <c r="AX142" s="8">
        <v>7000</v>
      </c>
      <c r="AY142" s="30"/>
      <c r="AZ142" s="30"/>
      <c r="BA142" s="33"/>
      <c r="BC142" s="7" t="s">
        <v>42</v>
      </c>
      <c r="BD142" s="8">
        <v>7000</v>
      </c>
      <c r="BE142" s="30"/>
      <c r="BF142" s="30"/>
      <c r="BG142" s="33"/>
      <c r="BH142" s="27"/>
    </row>
    <row r="143" spans="7:60">
      <c r="G143" s="6" t="s">
        <v>41</v>
      </c>
      <c r="H143" s="8">
        <v>70000</v>
      </c>
      <c r="I143" s="30"/>
      <c r="J143" s="30"/>
      <c r="K143" s="33"/>
      <c r="M143" s="6" t="s">
        <v>41</v>
      </c>
      <c r="N143" s="8">
        <v>70000</v>
      </c>
      <c r="O143" s="30"/>
      <c r="P143" s="30"/>
      <c r="Q143" s="33"/>
      <c r="S143" s="6" t="s">
        <v>41</v>
      </c>
      <c r="T143" s="8">
        <v>70000</v>
      </c>
      <c r="U143" s="30"/>
      <c r="V143" s="30"/>
      <c r="W143" s="33"/>
      <c r="Y143" s="6" t="s">
        <v>41</v>
      </c>
      <c r="Z143" s="8">
        <v>70000</v>
      </c>
      <c r="AA143" s="30"/>
      <c r="AB143" s="30"/>
      <c r="AC143" s="33"/>
      <c r="AE143" s="6" t="s">
        <v>41</v>
      </c>
      <c r="AF143" s="8">
        <v>70000</v>
      </c>
      <c r="AG143" s="30"/>
      <c r="AH143" s="30"/>
      <c r="AI143" s="33"/>
      <c r="AJ143" s="27"/>
      <c r="AK143" s="6" t="s">
        <v>41</v>
      </c>
      <c r="AL143" s="8">
        <v>70000</v>
      </c>
      <c r="AM143" s="30"/>
      <c r="AN143" s="30"/>
      <c r="AO143" s="33"/>
      <c r="AQ143" s="6" t="s">
        <v>41</v>
      </c>
      <c r="AR143" s="8">
        <v>70000</v>
      </c>
      <c r="AS143" s="30"/>
      <c r="AT143" s="30"/>
      <c r="AU143" s="33"/>
      <c r="AW143" s="6" t="s">
        <v>41</v>
      </c>
      <c r="AX143" s="8">
        <v>70000</v>
      </c>
      <c r="AY143" s="30"/>
      <c r="AZ143" s="30"/>
      <c r="BA143" s="33"/>
      <c r="BC143" s="6" t="s">
        <v>41</v>
      </c>
      <c r="BD143" s="8">
        <v>70000</v>
      </c>
      <c r="BE143" s="30"/>
      <c r="BF143" s="30"/>
      <c r="BG143" s="33"/>
      <c r="BH143" s="27"/>
    </row>
    <row r="144" spans="7:60">
      <c r="G144" s="7"/>
      <c r="H144" s="8"/>
      <c r="I144" s="30"/>
      <c r="J144" s="30"/>
      <c r="K144" s="34"/>
      <c r="M144" s="7"/>
      <c r="N144" s="8"/>
      <c r="O144" s="30"/>
      <c r="P144" s="30"/>
      <c r="Q144" s="34"/>
      <c r="S144" s="7"/>
      <c r="T144" s="8"/>
      <c r="U144" s="30"/>
      <c r="V144" s="30"/>
      <c r="W144" s="34"/>
      <c r="X144" s="23"/>
      <c r="Y144" s="7"/>
      <c r="Z144" s="8"/>
      <c r="AA144" s="30"/>
      <c r="AB144" s="30"/>
      <c r="AC144" s="34"/>
      <c r="AE144" s="7"/>
      <c r="AF144" s="8"/>
      <c r="AG144" s="30"/>
      <c r="AH144" s="30"/>
      <c r="AI144" s="34"/>
      <c r="AJ144" s="27"/>
      <c r="AK144" s="7"/>
      <c r="AL144" s="8"/>
      <c r="AM144" s="30"/>
      <c r="AN144" s="30"/>
      <c r="AO144" s="34"/>
      <c r="AQ144" s="7"/>
      <c r="AR144" s="8"/>
      <c r="AS144" s="30"/>
      <c r="AT144" s="30"/>
      <c r="AU144" s="34"/>
      <c r="AV144" s="23"/>
      <c r="AW144" s="7"/>
      <c r="AX144" s="8"/>
      <c r="AY144" s="30"/>
      <c r="AZ144" s="30"/>
      <c r="BA144" s="34"/>
      <c r="BC144" s="7"/>
      <c r="BD144" s="8"/>
      <c r="BE144" s="30"/>
      <c r="BF144" s="30"/>
      <c r="BG144" s="34"/>
      <c r="BH144" s="27"/>
    </row>
    <row r="145" spans="3:66">
      <c r="G145" s="7" t="s">
        <v>1</v>
      </c>
      <c r="H145" s="8">
        <f>(H137*H141)+(H138*H142)+(H139*H143)</f>
        <v>1840000</v>
      </c>
      <c r="I145" s="30"/>
      <c r="J145" s="30"/>
      <c r="K145" s="34"/>
      <c r="M145" s="7" t="s">
        <v>1</v>
      </c>
      <c r="N145" s="8">
        <f>(N137*N141)+(N138*N142)+(N139*N143)</f>
        <v>2406000</v>
      </c>
      <c r="O145" s="30"/>
      <c r="P145" s="30"/>
      <c r="Q145" s="34"/>
      <c r="R145" s="23"/>
      <c r="S145" s="7" t="s">
        <v>1</v>
      </c>
      <c r="T145" s="8">
        <f>(T137*T141)+(T138*T142)+(T139*T143)</f>
        <v>1935000</v>
      </c>
      <c r="U145" s="30"/>
      <c r="V145" s="30"/>
      <c r="W145" s="34"/>
      <c r="X145" s="23"/>
      <c r="Y145" s="7" t="s">
        <v>1</v>
      </c>
      <c r="Z145" s="8">
        <f>(Z137*Z141)+(Z138*Z142)+(Z139*Z143)</f>
        <v>1806000</v>
      </c>
      <c r="AA145" s="30"/>
      <c r="AB145" s="30"/>
      <c r="AC145" s="34"/>
      <c r="AE145" s="7" t="s">
        <v>1</v>
      </c>
      <c r="AF145" s="8">
        <f>(AF137*AF141)+(AF138*AF142)+(AF139*AF143)</f>
        <v>1598000</v>
      </c>
      <c r="AG145" s="30"/>
      <c r="AH145" s="30"/>
      <c r="AI145" s="34"/>
      <c r="AJ145" s="27"/>
      <c r="AK145" s="7" t="s">
        <v>1</v>
      </c>
      <c r="AL145" s="8">
        <f>(AL137*AL141)+(AL138*AL142)+(AL139*AL143)</f>
        <v>1789000</v>
      </c>
      <c r="AM145" s="30"/>
      <c r="AN145" s="30"/>
      <c r="AO145" s="34"/>
      <c r="AQ145" s="7" t="s">
        <v>1</v>
      </c>
      <c r="AR145" s="8">
        <f>(AR137*AR141)+(AR138*AR142)+(AR139*AR143)</f>
        <v>1922000</v>
      </c>
      <c r="AS145" s="30"/>
      <c r="AT145" s="30"/>
      <c r="AU145" s="34"/>
      <c r="AV145" s="23"/>
      <c r="AW145" s="7" t="s">
        <v>1</v>
      </c>
      <c r="AX145" s="8">
        <f>(AX137*AX141)+(AX138*AX142)+(AX139*AX143)</f>
        <v>1292000</v>
      </c>
      <c r="AY145" s="30"/>
      <c r="AZ145" s="30"/>
      <c r="BA145" s="34"/>
      <c r="BB145" s="23"/>
      <c r="BC145" s="7" t="s">
        <v>1</v>
      </c>
      <c r="BD145" s="8">
        <f>(BD137*BD141)+(BD138*BD142)+(BD139*BD143)</f>
        <v>1956000</v>
      </c>
      <c r="BE145" s="30"/>
      <c r="BF145" s="30"/>
      <c r="BG145" s="34"/>
      <c r="BH145" s="27"/>
    </row>
    <row r="146" spans="3:66">
      <c r="G146" s="7"/>
      <c r="H146" s="5"/>
      <c r="I146" s="30"/>
      <c r="J146" s="30"/>
      <c r="K146" s="32"/>
      <c r="M146" s="7"/>
      <c r="N146" s="5"/>
      <c r="O146" s="30"/>
      <c r="P146" s="30"/>
      <c r="Q146" s="32"/>
      <c r="R146" s="23"/>
      <c r="S146" s="7"/>
      <c r="T146" s="5"/>
      <c r="U146" s="30"/>
      <c r="V146" s="30"/>
      <c r="W146" s="32"/>
      <c r="X146" s="23"/>
      <c r="Y146" s="7"/>
      <c r="Z146" s="5"/>
      <c r="AA146" s="30"/>
      <c r="AB146" s="30"/>
      <c r="AC146" s="32"/>
      <c r="AD146" s="23"/>
      <c r="AE146" s="7"/>
      <c r="AF146" s="5"/>
      <c r="AG146" s="30"/>
      <c r="AH146" s="30"/>
      <c r="AI146" s="32"/>
      <c r="AJ146" s="27"/>
      <c r="AK146" s="7"/>
      <c r="AL146" s="5"/>
      <c r="AM146" s="30"/>
      <c r="AN146" s="30"/>
      <c r="AO146" s="32"/>
      <c r="AP146" s="23"/>
      <c r="AQ146" s="7"/>
      <c r="AR146" s="5"/>
      <c r="AS146" s="30"/>
      <c r="AT146" s="30"/>
      <c r="AU146" s="32"/>
      <c r="AV146" s="23"/>
      <c r="AW146" s="7"/>
      <c r="AX146" s="5"/>
      <c r="AY146" s="30"/>
      <c r="AZ146" s="30"/>
      <c r="BA146" s="32"/>
      <c r="BB146" s="23"/>
      <c r="BC146" s="7"/>
      <c r="BD146" s="5"/>
      <c r="BE146" s="30"/>
      <c r="BF146" s="30"/>
      <c r="BG146" s="32"/>
      <c r="BH146" s="27"/>
    </row>
    <row r="147" spans="3:66" ht="16" thickBot="1">
      <c r="G147" s="21" t="s">
        <v>2</v>
      </c>
      <c r="H147" s="39">
        <f>H145*4</f>
        <v>7360000</v>
      </c>
      <c r="I147" s="31"/>
      <c r="J147" s="31"/>
      <c r="K147" s="35"/>
      <c r="L147" s="22"/>
      <c r="M147" s="21" t="s">
        <v>2</v>
      </c>
      <c r="N147" s="39">
        <f>N145*4</f>
        <v>9624000</v>
      </c>
      <c r="O147" s="31"/>
      <c r="P147" s="31"/>
      <c r="Q147" s="35"/>
      <c r="R147" s="22"/>
      <c r="S147" s="21" t="s">
        <v>2</v>
      </c>
      <c r="T147" s="39">
        <f>T145*4</f>
        <v>7740000</v>
      </c>
      <c r="U147" s="31"/>
      <c r="V147" s="31"/>
      <c r="W147" s="35"/>
      <c r="X147" s="22"/>
      <c r="Y147" s="21" t="s">
        <v>2</v>
      </c>
      <c r="Z147" s="39">
        <f>Z145*4</f>
        <v>7224000</v>
      </c>
      <c r="AA147" s="31"/>
      <c r="AB147" s="31"/>
      <c r="AC147" s="35"/>
      <c r="AD147" s="22"/>
      <c r="AE147" s="21" t="s">
        <v>2</v>
      </c>
      <c r="AF147" s="39">
        <f>AF145*4</f>
        <v>6392000</v>
      </c>
      <c r="AG147" s="31"/>
      <c r="AH147" s="31"/>
      <c r="AI147" s="35"/>
      <c r="AJ147" s="41"/>
      <c r="AK147" s="21" t="s">
        <v>2</v>
      </c>
      <c r="AL147" s="39">
        <f>AL145*4</f>
        <v>7156000</v>
      </c>
      <c r="AM147" s="31"/>
      <c r="AN147" s="31"/>
      <c r="AO147" s="35"/>
      <c r="AP147" s="22"/>
      <c r="AQ147" s="21" t="s">
        <v>2</v>
      </c>
      <c r="AR147" s="39">
        <f>AR145*4</f>
        <v>7688000</v>
      </c>
      <c r="AS147" s="31"/>
      <c r="AT147" s="31"/>
      <c r="AU147" s="35"/>
      <c r="AV147" s="22"/>
      <c r="AW147" s="21" t="s">
        <v>2</v>
      </c>
      <c r="AX147" s="39">
        <f>AX145*4</f>
        <v>5168000</v>
      </c>
      <c r="AY147" s="31"/>
      <c r="AZ147" s="31"/>
      <c r="BA147" s="35"/>
      <c r="BB147" s="22"/>
      <c r="BC147" s="21" t="s">
        <v>2</v>
      </c>
      <c r="BD147" s="39">
        <f>BD145*4</f>
        <v>7824000</v>
      </c>
      <c r="BE147" s="31"/>
      <c r="BF147" s="31"/>
      <c r="BG147" s="35"/>
      <c r="BH147" s="27"/>
    </row>
    <row r="148" spans="3:66">
      <c r="I148" s="27"/>
      <c r="J148" s="27"/>
      <c r="K148" s="27"/>
      <c r="L148" s="23"/>
      <c r="R148" s="23"/>
      <c r="X148" s="23"/>
      <c r="AD148" s="23"/>
      <c r="AG148" s="27"/>
      <c r="AH148" s="27"/>
      <c r="AI148" s="27"/>
      <c r="AJ148" s="27"/>
      <c r="AP148" s="23"/>
      <c r="AS148" s="27"/>
      <c r="AT148" s="27"/>
      <c r="AU148" s="27"/>
      <c r="AV148" s="23"/>
      <c r="BB148" s="23"/>
      <c r="BF148" s="27"/>
      <c r="BG148" s="27"/>
      <c r="BH148" s="27"/>
    </row>
    <row r="149" spans="3:66">
      <c r="L149" s="23"/>
      <c r="R149" s="23"/>
      <c r="X149" s="23"/>
      <c r="AD149" s="23"/>
      <c r="AJ149" s="23"/>
      <c r="AP149" s="23"/>
      <c r="AS149" s="27"/>
      <c r="AT149" s="27"/>
      <c r="AU149" s="27"/>
      <c r="AV149" s="23"/>
      <c r="BB149" s="23"/>
    </row>
    <row r="150" spans="3:66">
      <c r="R150" s="23"/>
      <c r="AD150" s="23"/>
      <c r="AJ150" s="23"/>
      <c r="AV150" s="23"/>
      <c r="BB150" s="23"/>
    </row>
    <row r="151" spans="3:66">
      <c r="AD151" s="23"/>
      <c r="AJ151" s="23"/>
      <c r="BB151" s="23"/>
    </row>
    <row r="153" spans="3:66" ht="15" thickBot="1"/>
    <row r="154" spans="3:66" ht="28">
      <c r="C154" s="103" t="s">
        <v>23</v>
      </c>
      <c r="D154" s="104"/>
      <c r="G154" s="103" t="s">
        <v>23</v>
      </c>
      <c r="H154" s="104"/>
      <c r="M154" s="103" t="s">
        <v>23</v>
      </c>
      <c r="N154" s="104"/>
      <c r="S154" s="95" t="s">
        <v>23</v>
      </c>
      <c r="T154" s="96"/>
      <c r="Y154" s="95" t="s">
        <v>23</v>
      </c>
      <c r="Z154" s="96"/>
      <c r="AE154" s="95" t="s">
        <v>23</v>
      </c>
      <c r="AF154" s="96"/>
      <c r="AK154" s="95" t="s">
        <v>23</v>
      </c>
      <c r="AL154" s="96"/>
      <c r="AQ154" s="95" t="s">
        <v>23</v>
      </c>
      <c r="AR154" s="96"/>
      <c r="AW154" s="95" t="s">
        <v>23</v>
      </c>
      <c r="AX154" s="96"/>
      <c r="BC154" s="95" t="s">
        <v>23</v>
      </c>
      <c r="BD154" s="96"/>
      <c r="BG154" s="109" t="s">
        <v>23</v>
      </c>
      <c r="BH154" s="110"/>
      <c r="BJ154" s="95" t="s">
        <v>23</v>
      </c>
      <c r="BK154" s="96"/>
      <c r="BM154" s="109" t="s">
        <v>23</v>
      </c>
      <c r="BN154" s="110"/>
    </row>
    <row r="155" spans="3:66" ht="15">
      <c r="C155" s="105">
        <f>C136</f>
        <v>0</v>
      </c>
      <c r="D155" s="106"/>
      <c r="G155" s="105" t="str">
        <f>G136</f>
        <v>April</v>
      </c>
      <c r="H155" s="106"/>
      <c r="M155" s="105" t="str">
        <f>M136</f>
        <v>May</v>
      </c>
      <c r="N155" s="106"/>
      <c r="S155" s="99" t="str">
        <f>S136</f>
        <v>June</v>
      </c>
      <c r="T155" s="100"/>
      <c r="Y155" s="99" t="str">
        <f>Y136</f>
        <v>July</v>
      </c>
      <c r="Z155" s="100"/>
      <c r="AE155" s="99" t="str">
        <f>AE136</f>
        <v>August</v>
      </c>
      <c r="AF155" s="100"/>
      <c r="AK155" s="99" t="str">
        <f>AK136</f>
        <v>September</v>
      </c>
      <c r="AL155" s="100"/>
      <c r="AQ155" s="99" t="str">
        <f>AQ136</f>
        <v>October</v>
      </c>
      <c r="AR155" s="100"/>
      <c r="AW155" s="99" t="str">
        <f>AW136</f>
        <v>November</v>
      </c>
      <c r="AX155" s="100"/>
      <c r="BC155" s="99" t="str">
        <f>BC136</f>
        <v>December</v>
      </c>
      <c r="BD155" s="100"/>
      <c r="BG155" s="107" t="s">
        <v>36</v>
      </c>
      <c r="BH155" s="108"/>
      <c r="BJ155" s="99" t="s">
        <v>37</v>
      </c>
      <c r="BK155" s="100"/>
      <c r="BM155" s="107" t="s">
        <v>38</v>
      </c>
      <c r="BN155" s="108"/>
    </row>
    <row r="156" spans="3:66">
      <c r="C156" s="45"/>
      <c r="D156" s="46"/>
      <c r="G156" s="45"/>
      <c r="H156" s="46"/>
      <c r="M156" s="45"/>
      <c r="N156" s="46"/>
      <c r="S156" s="2"/>
      <c r="T156" s="3"/>
      <c r="Y156" s="2"/>
      <c r="Z156" s="3"/>
      <c r="AE156" s="2"/>
      <c r="AF156" s="3"/>
      <c r="AK156" s="2"/>
      <c r="AL156" s="3"/>
      <c r="AQ156" s="2"/>
      <c r="AR156" s="3"/>
      <c r="AW156" s="2"/>
      <c r="AX156" s="3"/>
      <c r="BC156" s="2"/>
      <c r="BD156" s="3"/>
      <c r="BG156" s="60"/>
      <c r="BH156" s="61"/>
      <c r="BJ156" s="2"/>
      <c r="BK156" s="3"/>
      <c r="BM156" s="60"/>
      <c r="BN156" s="61"/>
    </row>
    <row r="157" spans="3:66" ht="15">
      <c r="C157" s="47" t="s">
        <v>5</v>
      </c>
      <c r="D157" s="48"/>
      <c r="G157" s="47" t="s">
        <v>5</v>
      </c>
      <c r="H157" s="48"/>
      <c r="M157" s="47" t="s">
        <v>5</v>
      </c>
      <c r="N157" s="48"/>
      <c r="S157" s="47" t="s">
        <v>5</v>
      </c>
      <c r="T157" s="48"/>
      <c r="Y157" s="47" t="s">
        <v>5</v>
      </c>
      <c r="Z157" s="48"/>
      <c r="AE157" s="47" t="s">
        <v>5</v>
      </c>
      <c r="AF157" s="48"/>
      <c r="AK157" s="47" t="s">
        <v>5</v>
      </c>
      <c r="AL157" s="48"/>
      <c r="AQ157" s="47" t="s">
        <v>5</v>
      </c>
      <c r="AR157" s="48"/>
      <c r="AW157" s="47" t="s">
        <v>5</v>
      </c>
      <c r="AX157" s="48"/>
      <c r="BC157" s="47" t="s">
        <v>5</v>
      </c>
      <c r="BD157" s="48"/>
      <c r="BG157" s="62" t="s">
        <v>5</v>
      </c>
      <c r="BH157" s="63"/>
      <c r="BJ157" s="15" t="s">
        <v>5</v>
      </c>
      <c r="BK157" s="10"/>
      <c r="BM157" s="62" t="s">
        <v>5</v>
      </c>
      <c r="BN157" s="63"/>
    </row>
    <row r="158" spans="3:66">
      <c r="C158" s="45" t="s">
        <v>3</v>
      </c>
      <c r="D158" s="48">
        <v>10000000</v>
      </c>
      <c r="G158" s="45" t="s">
        <v>3</v>
      </c>
      <c r="H158" s="48">
        <f>D183</f>
        <v>167234.40650123131</v>
      </c>
      <c r="M158" s="45" t="s">
        <v>3</v>
      </c>
      <c r="N158" s="48">
        <f>H184</f>
        <v>769371.53659840173</v>
      </c>
      <c r="S158" s="45" t="s">
        <v>3</v>
      </c>
      <c r="T158" s="48">
        <f>N182</f>
        <v>1196782.6710490531</v>
      </c>
      <c r="Y158" s="45" t="s">
        <v>3</v>
      </c>
      <c r="Z158" s="48">
        <f>T182</f>
        <v>408407.06894551485</v>
      </c>
      <c r="AE158" s="45" t="s">
        <v>3</v>
      </c>
      <c r="AF158" s="48">
        <f>Z183</f>
        <v>-730795.41006773477</v>
      </c>
      <c r="AK158" s="45" t="s">
        <v>3</v>
      </c>
      <c r="AL158" s="48">
        <f>AF181</f>
        <v>-2849424.5188863147</v>
      </c>
      <c r="AQ158" s="45" t="s">
        <v>3</v>
      </c>
      <c r="AR158" s="48">
        <f>AL182</f>
        <v>-5024403.2447218588</v>
      </c>
      <c r="AW158" s="45" t="s">
        <v>3</v>
      </c>
      <c r="AX158" s="48">
        <f>AR182</f>
        <v>-6665483.1447227085</v>
      </c>
      <c r="BC158" s="45" t="s">
        <v>3</v>
      </c>
      <c r="BD158" s="48">
        <f>AX181</f>
        <v>-10757668.440923674</v>
      </c>
      <c r="BG158" s="60" t="s">
        <v>3</v>
      </c>
      <c r="BH158" s="64">
        <v>10000000</v>
      </c>
      <c r="BJ158" s="2" t="s">
        <v>3</v>
      </c>
      <c r="BK158" s="4">
        <f>+BH185</f>
        <v>-6108868.2434889181</v>
      </c>
      <c r="BM158" s="60" t="s">
        <v>3</v>
      </c>
      <c r="BN158" s="66">
        <f>BK184</f>
        <v>-17230944.096019756</v>
      </c>
    </row>
    <row r="159" spans="3:66">
      <c r="C159" s="49" t="s">
        <v>4</v>
      </c>
      <c r="D159" s="50">
        <f>D147</f>
        <v>0</v>
      </c>
      <c r="G159" s="49" t="s">
        <v>4</v>
      </c>
      <c r="H159" s="50">
        <f>H147</f>
        <v>7360000</v>
      </c>
      <c r="M159" s="49" t="s">
        <v>4</v>
      </c>
      <c r="N159" s="50">
        <f>N147</f>
        <v>9624000</v>
      </c>
      <c r="S159" s="49" t="s">
        <v>4</v>
      </c>
      <c r="T159" s="50">
        <f>T147</f>
        <v>7740000</v>
      </c>
      <c r="Y159" s="49" t="s">
        <v>4</v>
      </c>
      <c r="Z159" s="50">
        <f>Z147</f>
        <v>7224000</v>
      </c>
      <c r="AE159" s="49" t="s">
        <v>4</v>
      </c>
      <c r="AF159" s="50">
        <f>AF147</f>
        <v>6392000</v>
      </c>
      <c r="AK159" s="49" t="s">
        <v>4</v>
      </c>
      <c r="AL159" s="50">
        <f>AL147</f>
        <v>7156000</v>
      </c>
      <c r="AQ159" s="49" t="s">
        <v>4</v>
      </c>
      <c r="AR159" s="50">
        <f>AR147</f>
        <v>7688000</v>
      </c>
      <c r="AW159" s="49" t="s">
        <v>4</v>
      </c>
      <c r="AX159" s="50">
        <f>AX147</f>
        <v>5168000</v>
      </c>
      <c r="BC159" s="49" t="s">
        <v>4</v>
      </c>
      <c r="BD159" s="50">
        <f>BD147</f>
        <v>7824000</v>
      </c>
      <c r="BG159" s="65" t="s">
        <v>4</v>
      </c>
      <c r="BH159" s="64">
        <f>BD159+AX159+AR159+AL159+AF159+Z159+T159+H159+N159</f>
        <v>66176000</v>
      </c>
      <c r="BJ159" s="9" t="s">
        <v>4</v>
      </c>
      <c r="BK159" s="16">
        <f>(BH159*0.3)+BH159</f>
        <v>86028800</v>
      </c>
      <c r="BM159" s="65" t="s">
        <v>4</v>
      </c>
      <c r="BN159" s="64">
        <f>BK159+(BK159*0.3)</f>
        <v>111837440</v>
      </c>
    </row>
    <row r="160" spans="3:66">
      <c r="C160" s="45" t="s">
        <v>19</v>
      </c>
      <c r="D160" s="48">
        <f>SUM(D158:D159)</f>
        <v>10000000</v>
      </c>
      <c r="G160" s="45" t="s">
        <v>19</v>
      </c>
      <c r="H160" s="48">
        <f>SUM(H158:H159)</f>
        <v>7527234.4065012317</v>
      </c>
      <c r="M160" s="45" t="s">
        <v>19</v>
      </c>
      <c r="N160" s="48">
        <f>SUM(N158:N159)</f>
        <v>10393371.536598401</v>
      </c>
      <c r="S160" s="45" t="s">
        <v>19</v>
      </c>
      <c r="T160" s="48">
        <f>SUM(T158:T159)</f>
        <v>8936782.6710490528</v>
      </c>
      <c r="Y160" s="45" t="s">
        <v>19</v>
      </c>
      <c r="Z160" s="48">
        <f>SUM(Z158:Z159)</f>
        <v>7632407.068945515</v>
      </c>
      <c r="AE160" s="45" t="s">
        <v>19</v>
      </c>
      <c r="AF160" s="48">
        <f>SUM(AF158:AF159)</f>
        <v>5661204.5899322648</v>
      </c>
      <c r="AK160" s="45" t="s">
        <v>19</v>
      </c>
      <c r="AL160" s="48">
        <f>SUM(AL158:AL159)</f>
        <v>4306575.4811136853</v>
      </c>
      <c r="AQ160" s="45" t="s">
        <v>19</v>
      </c>
      <c r="AR160" s="48">
        <f>SUM(AR158:AR159)</f>
        <v>2663596.7552781412</v>
      </c>
      <c r="AW160" s="45" t="s">
        <v>19</v>
      </c>
      <c r="AX160" s="48">
        <f>SUM(AX158:AX159)</f>
        <v>-1497483.1447227085</v>
      </c>
      <c r="BC160" s="45" t="s">
        <v>19</v>
      </c>
      <c r="BD160" s="48">
        <f>SUM(BD158:BD159)</f>
        <v>-2933668.440923674</v>
      </c>
      <c r="BG160" s="60" t="s">
        <v>19</v>
      </c>
      <c r="BH160" s="66">
        <f>SUM(BH158:BH159)</f>
        <v>76176000</v>
      </c>
      <c r="BJ160" s="2" t="s">
        <v>19</v>
      </c>
      <c r="BK160" s="4">
        <f>SUM(BK158:BK159)</f>
        <v>79919931.756511077</v>
      </c>
      <c r="BM160" s="60" t="s">
        <v>19</v>
      </c>
      <c r="BN160" s="66">
        <f>SUM(BN158:BN159)</f>
        <v>94606495.90398024</v>
      </c>
    </row>
    <row r="161" spans="3:66">
      <c r="C161" s="45"/>
      <c r="D161" s="48"/>
      <c r="G161" s="45"/>
      <c r="H161" s="48"/>
      <c r="M161" s="45"/>
      <c r="N161" s="48"/>
      <c r="S161" s="2"/>
      <c r="T161" s="3"/>
      <c r="Y161" s="2"/>
      <c r="Z161" s="3"/>
      <c r="AE161" s="2"/>
      <c r="AF161" s="3"/>
      <c r="AK161" s="2"/>
      <c r="AL161" s="3"/>
      <c r="AQ161" s="2"/>
      <c r="AR161" s="3"/>
      <c r="AW161" s="2"/>
      <c r="AX161" s="3"/>
      <c r="BC161" s="2"/>
      <c r="BD161" s="3"/>
      <c r="BG161" s="60"/>
      <c r="BH161" s="66"/>
      <c r="BJ161" s="2"/>
      <c r="BK161" s="4"/>
      <c r="BM161" s="60"/>
      <c r="BN161" s="66"/>
    </row>
    <row r="162" spans="3:66" ht="15">
      <c r="C162" s="47" t="s">
        <v>6</v>
      </c>
      <c r="D162" s="48"/>
      <c r="G162" s="47" t="s">
        <v>6</v>
      </c>
      <c r="H162" s="48"/>
      <c r="J162" s="24"/>
      <c r="M162" s="47" t="s">
        <v>6</v>
      </c>
      <c r="N162" s="48"/>
      <c r="S162" s="47" t="s">
        <v>6</v>
      </c>
      <c r="T162" s="48"/>
      <c r="Y162" s="47" t="s">
        <v>6</v>
      </c>
      <c r="Z162" s="48"/>
      <c r="AE162" s="47" t="s">
        <v>6</v>
      </c>
      <c r="AF162" s="48"/>
      <c r="AK162" s="47" t="s">
        <v>6</v>
      </c>
      <c r="AL162" s="48"/>
      <c r="AQ162" s="47" t="s">
        <v>6</v>
      </c>
      <c r="AR162" s="48"/>
      <c r="AW162" s="47" t="s">
        <v>6</v>
      </c>
      <c r="AX162" s="48"/>
      <c r="BC162" s="47" t="s">
        <v>6</v>
      </c>
      <c r="BD162" s="48"/>
      <c r="BG162" s="62" t="s">
        <v>6</v>
      </c>
      <c r="BH162" s="63"/>
      <c r="BJ162" s="15" t="s">
        <v>6</v>
      </c>
      <c r="BK162" s="10"/>
      <c r="BM162" s="62" t="s">
        <v>6</v>
      </c>
      <c r="BN162" s="63"/>
    </row>
    <row r="163" spans="3:66" ht="15">
      <c r="C163" s="51" t="s">
        <v>8</v>
      </c>
      <c r="D163" s="48"/>
      <c r="G163" s="51" t="s">
        <v>8</v>
      </c>
      <c r="H163" s="48"/>
      <c r="M163" s="51" t="s">
        <v>8</v>
      </c>
      <c r="N163" s="48"/>
      <c r="S163" s="18" t="s">
        <v>8</v>
      </c>
      <c r="T163" s="4"/>
      <c r="Y163" s="18" t="s">
        <v>8</v>
      </c>
      <c r="Z163" s="4"/>
      <c r="AE163" s="18" t="s">
        <v>8</v>
      </c>
      <c r="AF163" s="4"/>
      <c r="AK163" s="18" t="s">
        <v>8</v>
      </c>
      <c r="AL163" s="4"/>
      <c r="AQ163" s="18" t="s">
        <v>8</v>
      </c>
      <c r="AR163" s="4"/>
      <c r="AW163" s="18" t="s">
        <v>8</v>
      </c>
      <c r="AX163" s="4"/>
      <c r="BC163" s="18" t="s">
        <v>8</v>
      </c>
      <c r="BD163" s="4"/>
      <c r="BG163" s="67" t="s">
        <v>8</v>
      </c>
      <c r="BH163" s="66"/>
      <c r="BJ163" s="18" t="s">
        <v>8</v>
      </c>
      <c r="BK163" s="4"/>
      <c r="BM163" s="67" t="s">
        <v>8</v>
      </c>
      <c r="BN163" s="66"/>
    </row>
    <row r="164" spans="3:66">
      <c r="C164" s="45" t="s">
        <v>9</v>
      </c>
      <c r="D164" s="48">
        <f>Hoja1!N19</f>
        <v>5240331.5678639999</v>
      </c>
      <c r="G164" s="45" t="s">
        <v>9</v>
      </c>
      <c r="H164" s="3"/>
      <c r="M164" s="45" t="s">
        <v>9</v>
      </c>
      <c r="N164" s="48">
        <f>D164</f>
        <v>5240331.5678639999</v>
      </c>
      <c r="S164" s="2" t="s">
        <v>9</v>
      </c>
      <c r="T164" s="4">
        <f>N164</f>
        <v>5240331.5678639999</v>
      </c>
      <c r="Y164" s="2" t="s">
        <v>9</v>
      </c>
      <c r="Z164" s="4">
        <f>T164</f>
        <v>5240331.5678639999</v>
      </c>
      <c r="AE164" s="2" t="s">
        <v>9</v>
      </c>
      <c r="AF164" s="4">
        <f>Z164</f>
        <v>5240331.5678639999</v>
      </c>
      <c r="AK164" s="2" t="s">
        <v>9</v>
      </c>
      <c r="AL164" s="4">
        <f>AF164</f>
        <v>5240331.5678639999</v>
      </c>
      <c r="AQ164" s="2" t="s">
        <v>9</v>
      </c>
      <c r="AR164" s="4">
        <f>AL164</f>
        <v>5240331.5678639999</v>
      </c>
      <c r="AW164" s="2" t="s">
        <v>9</v>
      </c>
      <c r="AX164" s="4">
        <f>AR164</f>
        <v>5240331.5678639999</v>
      </c>
      <c r="BC164" s="2" t="s">
        <v>9</v>
      </c>
      <c r="BD164" s="4">
        <f>AX164</f>
        <v>5240331.5678639999</v>
      </c>
      <c r="BG164" s="60" t="s">
        <v>9</v>
      </c>
      <c r="BH164" s="66">
        <f>BD164+AX164+AR164+AL164+AF164+Z164+T164+N164+D164</f>
        <v>47162984.110776</v>
      </c>
      <c r="BJ164" s="2" t="s">
        <v>9</v>
      </c>
      <c r="BK164" s="4">
        <f>Hoja1!F28</f>
        <v>52075008.905913323</v>
      </c>
      <c r="BM164" s="60" t="s">
        <v>9</v>
      </c>
      <c r="BN164" s="66">
        <f>Hoja1!F29</f>
        <v>58607298.023071088</v>
      </c>
    </row>
    <row r="165" spans="3:66">
      <c r="C165" s="45" t="s">
        <v>10</v>
      </c>
      <c r="D165" s="48">
        <v>1200000</v>
      </c>
      <c r="G165" s="45" t="s">
        <v>10</v>
      </c>
      <c r="H165" s="48">
        <v>1200000</v>
      </c>
      <c r="M165" s="45" t="s">
        <v>10</v>
      </c>
      <c r="N165" s="48">
        <f>H165</f>
        <v>1200000</v>
      </c>
      <c r="S165" s="2" t="s">
        <v>10</v>
      </c>
      <c r="T165" s="4">
        <f>H165</f>
        <v>1200000</v>
      </c>
      <c r="Y165" s="2" t="s">
        <v>10</v>
      </c>
      <c r="Z165" s="4">
        <f>N165</f>
        <v>1200000</v>
      </c>
      <c r="AE165" s="2" t="s">
        <v>10</v>
      </c>
      <c r="AF165" s="4">
        <f>T165</f>
        <v>1200000</v>
      </c>
      <c r="AK165" s="2" t="s">
        <v>10</v>
      </c>
      <c r="AL165" s="4">
        <f>Z165</f>
        <v>1200000</v>
      </c>
      <c r="AQ165" s="2" t="s">
        <v>10</v>
      </c>
      <c r="AR165" s="4">
        <f>AF165</f>
        <v>1200000</v>
      </c>
      <c r="AW165" s="2" t="s">
        <v>10</v>
      </c>
      <c r="AX165" s="4">
        <f>AL165</f>
        <v>1200000</v>
      </c>
      <c r="BC165" s="2" t="s">
        <v>10</v>
      </c>
      <c r="BD165" s="4">
        <f>AR165</f>
        <v>1200000</v>
      </c>
      <c r="BG165" s="60" t="s">
        <v>10</v>
      </c>
      <c r="BH165" s="66">
        <f>BD165+AX165+AR165+AL165+AF165+Z165+T165+N165+H165+D165</f>
        <v>12000000</v>
      </c>
      <c r="BJ165" s="2" t="s">
        <v>10</v>
      </c>
      <c r="BK165" s="4">
        <v>15300000</v>
      </c>
      <c r="BM165" s="60" t="s">
        <v>10</v>
      </c>
      <c r="BN165" s="66">
        <v>16200000</v>
      </c>
    </row>
    <row r="166" spans="3:66">
      <c r="C166" s="45" t="s">
        <v>45</v>
      </c>
      <c r="D166" s="48">
        <v>150661</v>
      </c>
      <c r="G166" s="45" t="s">
        <v>45</v>
      </c>
      <c r="H166" s="48">
        <v>150661</v>
      </c>
      <c r="M166" s="45" t="str">
        <f>G166</f>
        <v>Webpage</v>
      </c>
      <c r="N166" s="48">
        <f>H166</f>
        <v>150661</v>
      </c>
      <c r="S166" s="2" t="str">
        <f>G166</f>
        <v>Webpage</v>
      </c>
      <c r="T166" s="4">
        <f>H166</f>
        <v>150661</v>
      </c>
      <c r="Y166" s="2" t="str">
        <f>M166</f>
        <v>Webpage</v>
      </c>
      <c r="Z166" s="4">
        <f>N166</f>
        <v>150661</v>
      </c>
      <c r="AE166" s="2" t="str">
        <f>S166</f>
        <v>Webpage</v>
      </c>
      <c r="AF166" s="4">
        <f>T166</f>
        <v>150661</v>
      </c>
      <c r="AK166" s="2" t="str">
        <f>Y166</f>
        <v>Webpage</v>
      </c>
      <c r="AL166" s="4">
        <f>Z166</f>
        <v>150661</v>
      </c>
      <c r="AQ166" s="2" t="str">
        <f>AE166</f>
        <v>Webpage</v>
      </c>
      <c r="AR166" s="4">
        <f>AF166</f>
        <v>150661</v>
      </c>
      <c r="AW166" s="2" t="str">
        <f>AK166</f>
        <v>Webpage</v>
      </c>
      <c r="AX166" s="4">
        <f>AL166</f>
        <v>150661</v>
      </c>
      <c r="BC166" s="2" t="str">
        <f>AQ166</f>
        <v>Webpage</v>
      </c>
      <c r="BD166" s="4">
        <f>AR166</f>
        <v>150661</v>
      </c>
      <c r="BG166" s="60" t="str">
        <f>G166</f>
        <v>Webpage</v>
      </c>
      <c r="BH166" s="66">
        <f>BD166+AX166+AR166+AL166+AF166+Z166+T166+N166+H166+D166</f>
        <v>1506610</v>
      </c>
      <c r="BJ166" s="2" t="str">
        <f>G166</f>
        <v>Webpage</v>
      </c>
      <c r="BK166" s="4">
        <v>1700000</v>
      </c>
      <c r="BM166" s="60" t="str">
        <f>G166</f>
        <v>Webpage</v>
      </c>
      <c r="BN166" s="66">
        <v>1850000</v>
      </c>
    </row>
    <row r="167" spans="3:66">
      <c r="C167" s="49" t="s">
        <v>11</v>
      </c>
      <c r="D167" s="50">
        <v>90000</v>
      </c>
      <c r="G167" s="49" t="s">
        <v>11</v>
      </c>
      <c r="H167" s="50">
        <v>90000</v>
      </c>
      <c r="M167" s="49" t="s">
        <v>11</v>
      </c>
      <c r="N167" s="50">
        <f>H167</f>
        <v>90000</v>
      </c>
      <c r="S167" s="9" t="s">
        <v>11</v>
      </c>
      <c r="T167" s="16">
        <f>H167</f>
        <v>90000</v>
      </c>
      <c r="Y167" s="9" t="s">
        <v>11</v>
      </c>
      <c r="Z167" s="16">
        <f>N167</f>
        <v>90000</v>
      </c>
      <c r="AE167" s="9" t="s">
        <v>11</v>
      </c>
      <c r="AF167" s="16">
        <f>T167</f>
        <v>90000</v>
      </c>
      <c r="AK167" s="9" t="s">
        <v>11</v>
      </c>
      <c r="AL167" s="16">
        <f>Z167</f>
        <v>90000</v>
      </c>
      <c r="AQ167" s="9" t="s">
        <v>11</v>
      </c>
      <c r="AR167" s="16">
        <f>AF167</f>
        <v>90000</v>
      </c>
      <c r="AW167" s="9" t="s">
        <v>11</v>
      </c>
      <c r="AX167" s="16">
        <f>AL167</f>
        <v>90000</v>
      </c>
      <c r="BC167" s="9" t="s">
        <v>11</v>
      </c>
      <c r="BD167" s="16">
        <f>AR167</f>
        <v>90000</v>
      </c>
      <c r="BG167" s="65" t="s">
        <v>11</v>
      </c>
      <c r="BH167" s="66">
        <f>BD167+AX167+AR167+AL167+AF167+Z167+T167+N167+H167+D167</f>
        <v>900000</v>
      </c>
      <c r="BJ167" s="9" t="s">
        <v>11</v>
      </c>
      <c r="BK167" s="4">
        <v>1200000</v>
      </c>
      <c r="BM167" s="65" t="s">
        <v>11</v>
      </c>
      <c r="BN167" s="66">
        <v>1500000</v>
      </c>
    </row>
    <row r="168" spans="3:66">
      <c r="C168" s="45" t="s">
        <v>19</v>
      </c>
      <c r="D168" s="48">
        <f>SUM(D164:D167)</f>
        <v>6680992.5678639999</v>
      </c>
      <c r="G168" s="45" t="s">
        <v>19</v>
      </c>
      <c r="H168" s="48">
        <f>SUM(H164:H167)</f>
        <v>1440661</v>
      </c>
      <c r="M168" s="45" t="s">
        <v>19</v>
      </c>
      <c r="N168" s="48">
        <f>SUM(N164:N167)</f>
        <v>6680992.5678639999</v>
      </c>
      <c r="S168" s="2" t="s">
        <v>19</v>
      </c>
      <c r="T168" s="4">
        <f>SUM(T164:T167)</f>
        <v>6680992.5678639999</v>
      </c>
      <c r="Y168" s="2" t="s">
        <v>19</v>
      </c>
      <c r="Z168" s="4">
        <f>SUM(Z164:Z167)</f>
        <v>6680992.5678639999</v>
      </c>
      <c r="AE168" s="2" t="s">
        <v>19</v>
      </c>
      <c r="AF168" s="4">
        <f>SUM(AF164:AF167)</f>
        <v>6680992.5678639999</v>
      </c>
      <c r="AK168" s="2" t="s">
        <v>19</v>
      </c>
      <c r="AL168" s="4">
        <f>SUM(AL164:AL167)</f>
        <v>6680992.5678639999</v>
      </c>
      <c r="AQ168" s="2" t="s">
        <v>19</v>
      </c>
      <c r="AR168" s="4">
        <f>SUM(AR164:AR167)</f>
        <v>6680992.5678639999</v>
      </c>
      <c r="AW168" s="2" t="s">
        <v>19</v>
      </c>
      <c r="AX168" s="4">
        <f>SUM(AX164:AX167)</f>
        <v>6680992.5678639999</v>
      </c>
      <c r="BC168" s="2" t="s">
        <v>19</v>
      </c>
      <c r="BD168" s="4">
        <f>SUM(BD164:BD167)</f>
        <v>6680992.5678639999</v>
      </c>
      <c r="BG168" s="60" t="s">
        <v>19</v>
      </c>
      <c r="BH168" s="66">
        <f>SUM(BH164:BH167)</f>
        <v>61569594.110776</v>
      </c>
      <c r="BJ168" s="2" t="s">
        <v>19</v>
      </c>
      <c r="BK168" s="4">
        <f>SUM(BK164:BK167)</f>
        <v>70275008.905913323</v>
      </c>
      <c r="BM168" s="60" t="s">
        <v>19</v>
      </c>
      <c r="BN168" s="66">
        <f>SUM(BN164:BN167)</f>
        <v>78157298.02307108</v>
      </c>
    </row>
    <row r="169" spans="3:66">
      <c r="C169" s="45"/>
      <c r="D169" s="48"/>
      <c r="G169" s="52" t="s">
        <v>7</v>
      </c>
      <c r="H169" s="48"/>
      <c r="J169" s="57"/>
      <c r="M169" s="45"/>
      <c r="N169" s="48"/>
      <c r="S169" s="2"/>
      <c r="T169" s="4"/>
      <c r="Y169" s="2"/>
      <c r="Z169" s="4"/>
      <c r="AE169" s="2"/>
      <c r="AF169" s="4"/>
      <c r="AK169" s="2"/>
      <c r="AL169" s="4"/>
      <c r="AQ169" s="2"/>
      <c r="AR169" s="4"/>
      <c r="AW169" s="2"/>
      <c r="AX169" s="4"/>
      <c r="BC169" s="2"/>
      <c r="BD169" s="4"/>
      <c r="BG169" s="60"/>
      <c r="BH169" s="66"/>
      <c r="BJ169" s="2"/>
      <c r="BK169" s="4"/>
      <c r="BM169" s="60"/>
      <c r="BN169" s="66"/>
    </row>
    <row r="170" spans="3:66">
      <c r="C170" s="52" t="s">
        <v>7</v>
      </c>
      <c r="D170" s="48"/>
      <c r="G170" s="45" t="s">
        <v>16</v>
      </c>
      <c r="H170" s="48">
        <v>3500000</v>
      </c>
      <c r="M170" s="52" t="s">
        <v>7</v>
      </c>
      <c r="N170" s="48"/>
      <c r="S170" s="19" t="s">
        <v>7</v>
      </c>
      <c r="T170" s="4"/>
      <c r="Y170" s="19" t="s">
        <v>7</v>
      </c>
      <c r="Z170" s="4"/>
      <c r="AE170" s="19" t="s">
        <v>7</v>
      </c>
      <c r="AF170" s="4"/>
      <c r="AK170" s="19" t="s">
        <v>7</v>
      </c>
      <c r="AL170" s="4"/>
      <c r="AQ170" s="19" t="s">
        <v>7</v>
      </c>
      <c r="AR170" s="4"/>
      <c r="AW170" s="19" t="s">
        <v>7</v>
      </c>
      <c r="AX170" s="4"/>
      <c r="BC170" s="19" t="s">
        <v>7</v>
      </c>
      <c r="BD170" s="4"/>
      <c r="BG170" s="68" t="s">
        <v>7</v>
      </c>
      <c r="BH170" s="66"/>
      <c r="BJ170" s="19" t="s">
        <v>7</v>
      </c>
      <c r="BK170" s="4"/>
      <c r="BM170" s="68" t="s">
        <v>7</v>
      </c>
      <c r="BN170" s="66"/>
    </row>
    <row r="171" spans="3:66">
      <c r="C171" s="45" t="s">
        <v>14</v>
      </c>
      <c r="D171" s="48">
        <v>85000</v>
      </c>
      <c r="G171" s="45" t="s">
        <v>12</v>
      </c>
      <c r="H171" s="48">
        <v>80000</v>
      </c>
      <c r="M171" s="45" t="s">
        <v>12</v>
      </c>
      <c r="N171" s="48">
        <v>83000</v>
      </c>
      <c r="S171" s="2" t="s">
        <v>12</v>
      </c>
      <c r="T171" s="4">
        <v>90000</v>
      </c>
      <c r="Y171" s="2" t="s">
        <v>12</v>
      </c>
      <c r="Z171" s="4">
        <v>84345</v>
      </c>
      <c r="AE171" s="2" t="s">
        <v>12</v>
      </c>
      <c r="AF171" s="4">
        <v>88600</v>
      </c>
      <c r="AK171" s="2" t="s">
        <v>12</v>
      </c>
      <c r="AL171" s="4">
        <v>95000</v>
      </c>
      <c r="AQ171" s="2" t="s">
        <v>12</v>
      </c>
      <c r="AR171" s="4">
        <v>84345</v>
      </c>
      <c r="AW171" s="2" t="s">
        <v>12</v>
      </c>
      <c r="AX171" s="4">
        <v>82400</v>
      </c>
      <c r="BC171" s="2" t="s">
        <v>12</v>
      </c>
      <c r="BD171" s="4">
        <v>97000</v>
      </c>
      <c r="BG171" s="60" t="s">
        <v>12</v>
      </c>
      <c r="BH171" s="66">
        <f>BD171+AX171+AR171++AL171+AF171+Z171+T171+N171+H171</f>
        <v>784690</v>
      </c>
      <c r="BJ171" s="2" t="s">
        <v>12</v>
      </c>
      <c r="BK171" s="4">
        <v>856000</v>
      </c>
      <c r="BM171" s="60" t="s">
        <v>12</v>
      </c>
      <c r="BN171" s="66">
        <v>923000</v>
      </c>
    </row>
    <row r="172" spans="3:66">
      <c r="C172" s="45" t="s">
        <v>15</v>
      </c>
      <c r="D172" s="48">
        <v>40000</v>
      </c>
      <c r="G172" s="45" t="s">
        <v>13</v>
      </c>
      <c r="H172" s="48">
        <v>120000</v>
      </c>
      <c r="M172" s="45" t="s">
        <v>13</v>
      </c>
      <c r="N172" s="48">
        <v>105000</v>
      </c>
      <c r="S172" s="2" t="s">
        <v>13</v>
      </c>
      <c r="T172" s="4">
        <f>H172</f>
        <v>120000</v>
      </c>
      <c r="Y172" s="2" t="s">
        <v>13</v>
      </c>
      <c r="Z172" s="4">
        <v>97960</v>
      </c>
      <c r="AE172" s="2" t="s">
        <v>13</v>
      </c>
      <c r="AF172" s="4">
        <v>93200</v>
      </c>
      <c r="AK172" s="2" t="s">
        <v>13</v>
      </c>
      <c r="AL172" s="4">
        <v>98600</v>
      </c>
      <c r="AQ172" s="2" t="s">
        <v>13</v>
      </c>
      <c r="AR172" s="4">
        <v>93450</v>
      </c>
      <c r="AW172" s="2" t="s">
        <v>13</v>
      </c>
      <c r="AX172" s="4">
        <v>97960</v>
      </c>
      <c r="BC172" s="2" t="s">
        <v>13</v>
      </c>
      <c r="BD172" s="4">
        <v>91700</v>
      </c>
      <c r="BG172" s="60" t="s">
        <v>13</v>
      </c>
      <c r="BH172" s="66">
        <f>BD172+AX172+AR172+AL172+AF172+Z172+T172+N172+H172</f>
        <v>917870</v>
      </c>
      <c r="BJ172" s="2" t="s">
        <v>13</v>
      </c>
      <c r="BK172" s="4">
        <v>1100000</v>
      </c>
      <c r="BM172" s="60" t="s">
        <v>13</v>
      </c>
      <c r="BN172" s="66">
        <v>1300000</v>
      </c>
    </row>
    <row r="173" spans="3:66">
      <c r="C173" s="45" t="s">
        <v>48</v>
      </c>
      <c r="D173" s="48">
        <v>1500000</v>
      </c>
      <c r="G173" s="45" t="s">
        <v>14</v>
      </c>
      <c r="H173" s="48">
        <v>80000</v>
      </c>
      <c r="M173" s="45" t="s">
        <v>14</v>
      </c>
      <c r="N173" s="48">
        <v>86000</v>
      </c>
      <c r="S173" s="2" t="s">
        <v>14</v>
      </c>
      <c r="T173" s="4">
        <v>87000</v>
      </c>
      <c r="Y173" s="2" t="s">
        <v>14</v>
      </c>
      <c r="Z173" s="4">
        <v>85400</v>
      </c>
      <c r="AE173" s="2" t="s">
        <v>14</v>
      </c>
      <c r="AF173" s="4">
        <v>85300</v>
      </c>
      <c r="AK173" s="2" t="s">
        <v>14</v>
      </c>
      <c r="AL173" s="4">
        <v>90100</v>
      </c>
      <c r="AQ173" s="2" t="s">
        <v>14</v>
      </c>
      <c r="AR173" s="4">
        <v>80500</v>
      </c>
      <c r="AW173" s="2" t="s">
        <v>14</v>
      </c>
      <c r="AX173" s="4">
        <v>84300</v>
      </c>
      <c r="BC173" s="2" t="s">
        <v>14</v>
      </c>
      <c r="BD173" s="4">
        <v>87600</v>
      </c>
      <c r="BG173" s="60" t="s">
        <v>14</v>
      </c>
      <c r="BH173" s="66">
        <f>BD173+AX173+AR173+AL173+AF173+Z173+T173+N173+H173+D171</f>
        <v>851200</v>
      </c>
      <c r="BJ173" s="2" t="s">
        <v>14</v>
      </c>
      <c r="BK173" s="4">
        <v>1000000</v>
      </c>
      <c r="BM173" s="60" t="s">
        <v>14</v>
      </c>
      <c r="BN173" s="66">
        <v>1240000</v>
      </c>
    </row>
    <row r="174" spans="3:66">
      <c r="C174" s="2"/>
      <c r="D174" s="3"/>
      <c r="G174" s="45" t="s">
        <v>15</v>
      </c>
      <c r="H174" s="48">
        <v>10000</v>
      </c>
      <c r="M174" s="45" t="s">
        <v>50</v>
      </c>
      <c r="N174" s="48">
        <f>(N137*2500)+(N138*4000)+(N139*55000)</f>
        <v>1830000</v>
      </c>
      <c r="S174" s="45" t="s">
        <v>50</v>
      </c>
      <c r="T174" s="48">
        <f>(T137*2500)+(T138*4000)+(T139*55000)</f>
        <v>1485000</v>
      </c>
      <c r="Y174" s="45" t="s">
        <v>50</v>
      </c>
      <c r="Z174" s="48">
        <f>(Z137*2500)+(Z138*4000)+(Z139*55000)</f>
        <v>1381500</v>
      </c>
      <c r="AE174" s="49" t="s">
        <v>50</v>
      </c>
      <c r="AF174" s="50">
        <f>(AF137*2500)+(AF138*4000)+(AF139*55000)</f>
        <v>1217000</v>
      </c>
      <c r="AK174" s="45" t="s">
        <v>50</v>
      </c>
      <c r="AL174" s="48">
        <f>(AL137*2500)+(AL138*4000)+(AL139*55000)</f>
        <v>1357000</v>
      </c>
      <c r="AQ174" s="45" t="s">
        <v>50</v>
      </c>
      <c r="AR174" s="48">
        <f>(AR137*2500)+(AR138*4000)+(AR139*55000)</f>
        <v>1461500</v>
      </c>
      <c r="AW174" s="49" t="s">
        <v>50</v>
      </c>
      <c r="AX174" s="50">
        <f>(AX137*2500)+(AX138*4000)+(AX139*55000)</f>
        <v>1010000</v>
      </c>
      <c r="BC174" s="45" t="s">
        <v>50</v>
      </c>
      <c r="BD174" s="48">
        <f>(BD137*2500)+(BD138*4000)+(BD139*55000)</f>
        <v>1497000</v>
      </c>
      <c r="BG174" s="60" t="s">
        <v>15</v>
      </c>
      <c r="BH174" s="66">
        <f>H174+D172+Z176</f>
        <v>80000</v>
      </c>
      <c r="BJ174" s="2" t="s">
        <v>15</v>
      </c>
      <c r="BK174" s="4">
        <v>100000</v>
      </c>
      <c r="BM174" s="60" t="s">
        <v>15</v>
      </c>
      <c r="BN174" s="66">
        <v>115000</v>
      </c>
    </row>
    <row r="175" spans="3:66">
      <c r="C175" s="45" t="s">
        <v>17</v>
      </c>
      <c r="D175" s="48">
        <v>1000000</v>
      </c>
      <c r="G175" s="45" t="s">
        <v>50</v>
      </c>
      <c r="H175" s="48">
        <f>(H137*2500)+(H138*4000)+(H139*55000)</f>
        <v>1400500</v>
      </c>
      <c r="M175" s="49" t="s">
        <v>18</v>
      </c>
      <c r="N175" s="50">
        <v>220000</v>
      </c>
      <c r="S175" s="9" t="s">
        <v>18</v>
      </c>
      <c r="T175" s="16">
        <v>0</v>
      </c>
      <c r="Y175" s="2" t="s">
        <v>18</v>
      </c>
      <c r="Z175" s="4">
        <v>150000</v>
      </c>
      <c r="AE175" s="2" t="s">
        <v>19</v>
      </c>
      <c r="AF175" s="4">
        <f>SUM(AF171:AF174)</f>
        <v>1484100</v>
      </c>
      <c r="AK175" s="9" t="s">
        <v>18</v>
      </c>
      <c r="AL175" s="16">
        <v>400000</v>
      </c>
      <c r="AQ175" s="9" t="s">
        <v>18</v>
      </c>
      <c r="AR175" s="16">
        <v>120000</v>
      </c>
      <c r="AW175" s="2" t="s">
        <v>19</v>
      </c>
      <c r="AX175" s="4">
        <f>SUM(AX171:AX174)</f>
        <v>1274660</v>
      </c>
      <c r="BC175" s="9" t="s">
        <v>18</v>
      </c>
      <c r="BD175" s="16">
        <v>310000</v>
      </c>
      <c r="BG175" s="60" t="s">
        <v>16</v>
      </c>
      <c r="BH175" s="66">
        <f>H170</f>
        <v>3500000</v>
      </c>
      <c r="BJ175" s="2" t="s">
        <v>50</v>
      </c>
      <c r="BK175" s="76">
        <f>BH176+(BH176*0.3)</f>
        <v>16431350</v>
      </c>
      <c r="BM175" s="60" t="s">
        <v>16</v>
      </c>
      <c r="BN175" s="66">
        <v>5000000</v>
      </c>
    </row>
    <row r="176" spans="3:66">
      <c r="C176" s="49" t="s">
        <v>18</v>
      </c>
      <c r="D176" s="50">
        <v>500000</v>
      </c>
      <c r="G176" s="45" t="s">
        <v>17</v>
      </c>
      <c r="H176" s="48">
        <v>40000</v>
      </c>
      <c r="M176" s="45" t="s">
        <v>19</v>
      </c>
      <c r="N176" s="48">
        <f>SUM(N171:N175)</f>
        <v>2324000</v>
      </c>
      <c r="S176" s="2" t="s">
        <v>19</v>
      </c>
      <c r="T176" s="4">
        <f>SUM(T171:T175)</f>
        <v>1782000</v>
      </c>
      <c r="Y176" s="49" t="s">
        <v>15</v>
      </c>
      <c r="Z176" s="50">
        <v>30000</v>
      </c>
      <c r="AE176" s="9"/>
      <c r="AF176" s="17"/>
      <c r="AK176" s="2" t="s">
        <v>19</v>
      </c>
      <c r="AL176" s="4">
        <f>SUM(AL171:AL175)</f>
        <v>2040700</v>
      </c>
      <c r="AQ176" s="2" t="s">
        <v>19</v>
      </c>
      <c r="AR176" s="4">
        <f>SUM(AR171:AR175)</f>
        <v>1839795</v>
      </c>
      <c r="AW176" s="9"/>
      <c r="AX176" s="17"/>
      <c r="BC176" s="2" t="s">
        <v>19</v>
      </c>
      <c r="BD176" s="4">
        <f>SUM(BD171:BD175)</f>
        <v>2083300</v>
      </c>
      <c r="BG176" s="69" t="s">
        <v>50</v>
      </c>
      <c r="BH176" s="76">
        <f>SUM(M174:BD174)+H175</f>
        <v>12639500</v>
      </c>
      <c r="BJ176" s="2" t="s">
        <v>17</v>
      </c>
      <c r="BK176" s="4">
        <v>1950000</v>
      </c>
      <c r="BM176" s="69" t="s">
        <v>50</v>
      </c>
      <c r="BN176" s="76">
        <f>BK175+(BK175*0.3)</f>
        <v>21360755</v>
      </c>
    </row>
    <row r="177" spans="3:66">
      <c r="C177" s="45" t="s">
        <v>19</v>
      </c>
      <c r="D177" s="48">
        <f>SUM(D171:D176)</f>
        <v>3125000</v>
      </c>
      <c r="G177" s="49" t="s">
        <v>18</v>
      </c>
      <c r="H177" s="50">
        <v>180000</v>
      </c>
      <c r="M177" s="49"/>
      <c r="N177" s="53"/>
      <c r="S177" s="9"/>
      <c r="T177" s="17"/>
      <c r="Y177" s="2" t="s">
        <v>19</v>
      </c>
      <c r="Z177" s="4">
        <f>SUM(Z171:Z175)</f>
        <v>1799205</v>
      </c>
      <c r="AE177" s="11" t="s">
        <v>22</v>
      </c>
      <c r="AF177" s="20">
        <f>AF175+AF168</f>
        <v>8165092.5678639999</v>
      </c>
      <c r="AK177" s="9"/>
      <c r="AL177" s="17"/>
      <c r="AQ177" s="9"/>
      <c r="AR177" s="17"/>
      <c r="AW177" s="11" t="s">
        <v>22</v>
      </c>
      <c r="AX177" s="20">
        <f>AX175+AX168</f>
        <v>7955652.5678639999</v>
      </c>
      <c r="BC177" s="9"/>
      <c r="BD177" s="17"/>
      <c r="BG177" s="60" t="s">
        <v>17</v>
      </c>
      <c r="BH177" s="66">
        <f>D175+H176</f>
        <v>1040000</v>
      </c>
      <c r="BJ177" s="9" t="s">
        <v>18</v>
      </c>
      <c r="BK177" s="4">
        <v>3349000</v>
      </c>
      <c r="BM177" s="60" t="s">
        <v>17</v>
      </c>
      <c r="BN177" s="66">
        <v>2346000</v>
      </c>
    </row>
    <row r="178" spans="3:66">
      <c r="C178" s="49"/>
      <c r="D178" s="53"/>
      <c r="G178" s="45" t="s">
        <v>19</v>
      </c>
      <c r="H178" s="48">
        <f>SUM(H170:H177)</f>
        <v>5410500</v>
      </c>
      <c r="M178" s="54" t="s">
        <v>22</v>
      </c>
      <c r="N178" s="55">
        <f>N176+N168</f>
        <v>9004992.5678640008</v>
      </c>
      <c r="S178" s="11" t="s">
        <v>22</v>
      </c>
      <c r="T178" s="20">
        <f>T176+T168</f>
        <v>8462992.5678640008</v>
      </c>
      <c r="Y178" s="9"/>
      <c r="Z178" s="17"/>
      <c r="AE178" s="2"/>
      <c r="AF178" s="4"/>
      <c r="AK178" s="11" t="s">
        <v>22</v>
      </c>
      <c r="AL178" s="20">
        <f>AL176+AL168</f>
        <v>8721692.5678640008</v>
      </c>
      <c r="AQ178" s="11" t="s">
        <v>22</v>
      </c>
      <c r="AR178" s="20">
        <f>AR176+AR168</f>
        <v>8520787.5678640008</v>
      </c>
      <c r="AW178" s="2"/>
      <c r="AX178" s="4"/>
      <c r="BC178" s="11" t="s">
        <v>22</v>
      </c>
      <c r="BD178" s="20">
        <f>BD176+BD168</f>
        <v>8764292.5678640008</v>
      </c>
      <c r="BG178" s="65" t="s">
        <v>18</v>
      </c>
      <c r="BH178" s="66">
        <f>BD175+AR175+AL175+Z175+T175+N175+H177+D176</f>
        <v>1880000</v>
      </c>
      <c r="BJ178" s="2" t="s">
        <v>19</v>
      </c>
      <c r="BK178" s="4">
        <f>SUM(BK171:BK177)</f>
        <v>24786350</v>
      </c>
      <c r="BM178" s="65" t="s">
        <v>18</v>
      </c>
      <c r="BN178" s="66">
        <v>5278000</v>
      </c>
    </row>
    <row r="179" spans="3:66">
      <c r="C179" s="54" t="s">
        <v>22</v>
      </c>
      <c r="D179" s="55">
        <f>D177+D168</f>
        <v>9805992.5678640008</v>
      </c>
      <c r="G179" s="49"/>
      <c r="H179" s="53"/>
      <c r="M179" s="45"/>
      <c r="N179" s="48"/>
      <c r="S179" s="2"/>
      <c r="T179" s="4"/>
      <c r="Y179" s="11" t="s">
        <v>22</v>
      </c>
      <c r="Z179" s="20">
        <f>Z177+Z168</f>
        <v>8480197.5678640008</v>
      </c>
      <c r="AE179" s="11" t="s">
        <v>24</v>
      </c>
      <c r="AF179" s="12">
        <f>AF160-AF177</f>
        <v>-2503887.9779317351</v>
      </c>
      <c r="AK179" s="2"/>
      <c r="AL179" s="4"/>
      <c r="AQ179" s="2"/>
      <c r="AR179" s="4"/>
      <c r="AW179" s="11" t="s">
        <v>24</v>
      </c>
      <c r="AX179" s="12">
        <f>AX160-AX177</f>
        <v>-9453135.7125867084</v>
      </c>
      <c r="BC179" s="2"/>
      <c r="BD179" s="4"/>
      <c r="BG179" s="60" t="s">
        <v>19</v>
      </c>
      <c r="BH179" s="66">
        <f>SUM(BH171:BH178)</f>
        <v>21693260</v>
      </c>
      <c r="BJ179" s="9"/>
      <c r="BK179" s="17"/>
      <c r="BM179" s="60" t="s">
        <v>19</v>
      </c>
      <c r="BN179" s="66">
        <f>SUM(BN171:BN178)</f>
        <v>37562755</v>
      </c>
    </row>
    <row r="180" spans="3:66">
      <c r="C180" s="45"/>
      <c r="D180" s="48"/>
      <c r="G180" s="54" t="s">
        <v>22</v>
      </c>
      <c r="H180" s="55">
        <f>H178+H168</f>
        <v>6851161</v>
      </c>
      <c r="M180" s="54" t="s">
        <v>24</v>
      </c>
      <c r="N180" s="56">
        <f>N160-N178</f>
        <v>1388378.9687344003</v>
      </c>
      <c r="S180" s="11" t="s">
        <v>24</v>
      </c>
      <c r="T180" s="12">
        <f>T160-T178</f>
        <v>473790.10318505205</v>
      </c>
      <c r="Y180" s="2"/>
      <c r="Z180" s="4"/>
      <c r="AE180" s="11" t="s">
        <v>21</v>
      </c>
      <c r="AF180" s="12">
        <f>AF179*(0.138)</f>
        <v>-345536.54095457948</v>
      </c>
      <c r="AK180" s="11" t="s">
        <v>24</v>
      </c>
      <c r="AL180" s="12">
        <f>AL160-AL178</f>
        <v>-4415117.0867503155</v>
      </c>
      <c r="AQ180" s="11" t="s">
        <v>24</v>
      </c>
      <c r="AR180" s="12">
        <f>AR160-AR178</f>
        <v>-5857190.8125858596</v>
      </c>
      <c r="AW180" s="11" t="s">
        <v>21</v>
      </c>
      <c r="AX180" s="12">
        <f>AX179*(0.138)</f>
        <v>-1304532.7283369659</v>
      </c>
      <c r="BC180" s="11" t="s">
        <v>24</v>
      </c>
      <c r="BD180" s="12">
        <f>BD160-BD178</f>
        <v>-11697961.008787675</v>
      </c>
      <c r="BG180" s="65"/>
      <c r="BH180" s="70"/>
      <c r="BJ180" s="11" t="s">
        <v>22</v>
      </c>
      <c r="BK180" s="20">
        <f>BK178+BK168</f>
        <v>95061358.905913323</v>
      </c>
      <c r="BM180" s="65"/>
      <c r="BN180" s="70"/>
    </row>
    <row r="181" spans="3:66" ht="16" thickBot="1">
      <c r="C181" s="54" t="s">
        <v>24</v>
      </c>
      <c r="D181" s="56">
        <f>D160-D179</f>
        <v>194007.4321359992</v>
      </c>
      <c r="G181" s="45"/>
      <c r="H181" s="48"/>
      <c r="M181" s="54" t="s">
        <v>21</v>
      </c>
      <c r="N181" s="56">
        <f>N180*(0.138)</f>
        <v>191596.29768534726</v>
      </c>
      <c r="S181" s="11" t="s">
        <v>21</v>
      </c>
      <c r="T181" s="12">
        <f>T180*(0.138)</f>
        <v>65383.034239537192</v>
      </c>
      <c r="Y181" s="11" t="s">
        <v>24</v>
      </c>
      <c r="Z181" s="12">
        <f>Z160-Z179</f>
        <v>-847790.49891848583</v>
      </c>
      <c r="AE181" s="43" t="s">
        <v>25</v>
      </c>
      <c r="AF181" s="44">
        <f>AF179+AF180</f>
        <v>-2849424.5188863147</v>
      </c>
      <c r="AK181" s="11" t="s">
        <v>21</v>
      </c>
      <c r="AL181" s="12">
        <f>AL180*(0.138)</f>
        <v>-609286.15797154361</v>
      </c>
      <c r="AQ181" s="11" t="s">
        <v>21</v>
      </c>
      <c r="AR181" s="12">
        <f>AR180*(0.138)</f>
        <v>-808292.33213684871</v>
      </c>
      <c r="AW181" s="43" t="s">
        <v>25</v>
      </c>
      <c r="AX181" s="44">
        <f>AX179+AX180</f>
        <v>-10757668.440923674</v>
      </c>
      <c r="BC181" s="11" t="s">
        <v>21</v>
      </c>
      <c r="BD181" s="12">
        <f>BD180*(0.138)</f>
        <v>-1614318.6192126994</v>
      </c>
      <c r="BG181" s="71" t="s">
        <v>22</v>
      </c>
      <c r="BH181" s="72">
        <f>BH179+BH168</f>
        <v>83262854.110776007</v>
      </c>
      <c r="BJ181" s="2"/>
      <c r="BK181" s="4"/>
      <c r="BM181" s="71" t="s">
        <v>22</v>
      </c>
      <c r="BN181" s="72">
        <f>BN179+BN168</f>
        <v>115720053.02307108</v>
      </c>
    </row>
    <row r="182" spans="3:66" ht="16" thickBot="1">
      <c r="C182" s="54" t="s">
        <v>21</v>
      </c>
      <c r="D182" s="56">
        <f>D181*(0.138)</f>
        <v>26773.025634767891</v>
      </c>
      <c r="G182" s="54" t="s">
        <v>24</v>
      </c>
      <c r="H182" s="56">
        <f>H160-H180</f>
        <v>676073.40650123172</v>
      </c>
      <c r="M182" s="43" t="s">
        <v>25</v>
      </c>
      <c r="N182" s="44">
        <f>N180-N181</f>
        <v>1196782.6710490531</v>
      </c>
      <c r="S182" s="43" t="s">
        <v>25</v>
      </c>
      <c r="T182" s="44">
        <f>T180-T181</f>
        <v>408407.06894551485</v>
      </c>
      <c r="Y182" s="11" t="s">
        <v>21</v>
      </c>
      <c r="Z182" s="12">
        <f>Z181*(0.138)</f>
        <v>-116995.08885075105</v>
      </c>
      <c r="AK182" s="43" t="s">
        <v>25</v>
      </c>
      <c r="AL182" s="44">
        <f>AL180+AL181</f>
        <v>-5024403.2447218588</v>
      </c>
      <c r="AQ182" s="43" t="s">
        <v>25</v>
      </c>
      <c r="AR182" s="44">
        <f>AR180+AR181</f>
        <v>-6665483.1447227085</v>
      </c>
      <c r="BC182" s="43" t="s">
        <v>25</v>
      </c>
      <c r="BD182" s="44">
        <f>BD180+BD181</f>
        <v>-13312279.628000375</v>
      </c>
      <c r="BG182" s="60"/>
      <c r="BH182" s="66"/>
      <c r="BJ182" s="11" t="s">
        <v>24</v>
      </c>
      <c r="BK182" s="12">
        <f>BK160-BK180</f>
        <v>-15141427.149402246</v>
      </c>
      <c r="BM182" s="60"/>
      <c r="BN182" s="66"/>
    </row>
    <row r="183" spans="3:66" ht="16" thickBot="1">
      <c r="C183" s="43" t="s">
        <v>25</v>
      </c>
      <c r="D183" s="44">
        <f>D181-D182</f>
        <v>167234.40650123131</v>
      </c>
      <c r="G183" s="54" t="s">
        <v>21</v>
      </c>
      <c r="H183" s="56">
        <f>H182*(0.138)</f>
        <v>93298.130097169982</v>
      </c>
      <c r="Y183" s="43" t="s">
        <v>25</v>
      </c>
      <c r="Z183" s="44">
        <f>Z181-Z182</f>
        <v>-730795.41006773477</v>
      </c>
      <c r="BG183" s="71" t="s">
        <v>24</v>
      </c>
      <c r="BH183" s="73">
        <f>BH160-BH181</f>
        <v>-7086854.1107760072</v>
      </c>
      <c r="BJ183" s="11" t="s">
        <v>21</v>
      </c>
      <c r="BK183" s="12">
        <f>BK182*(0.138)</f>
        <v>-2089516.9466175102</v>
      </c>
      <c r="BM183" s="71" t="s">
        <v>24</v>
      </c>
      <c r="BN183" s="73">
        <f>BN160-BN181</f>
        <v>-21113557.11909084</v>
      </c>
    </row>
    <row r="184" spans="3:66" ht="16" thickBot="1">
      <c r="G184" s="43" t="s">
        <v>25</v>
      </c>
      <c r="H184" s="44">
        <f>H182+H183</f>
        <v>769371.53659840173</v>
      </c>
      <c r="BG184" s="71" t="s">
        <v>21</v>
      </c>
      <c r="BH184" s="73">
        <f>BH183*(0.138)</f>
        <v>-977985.86728708912</v>
      </c>
      <c r="BJ184" s="13" t="s">
        <v>25</v>
      </c>
      <c r="BK184" s="14">
        <f>BK182+BK183</f>
        <v>-17230944.096019756</v>
      </c>
      <c r="BM184" s="71" t="s">
        <v>21</v>
      </c>
      <c r="BN184" s="73">
        <f>BN183*(0.138)</f>
        <v>-2913670.8824345362</v>
      </c>
    </row>
    <row r="185" spans="3:66" ht="15">
      <c r="BG185" s="74" t="s">
        <v>25</v>
      </c>
      <c r="BH185" s="75">
        <f>BH183-BH184</f>
        <v>-6108868.2434889181</v>
      </c>
      <c r="BM185" s="74" t="s">
        <v>25</v>
      </c>
      <c r="BN185" s="75">
        <f>BN183-BN184</f>
        <v>-18199886.236656304</v>
      </c>
    </row>
    <row r="186" spans="3:66">
      <c r="H186" s="1"/>
    </row>
    <row r="187" spans="3:66">
      <c r="G187" t="s">
        <v>46</v>
      </c>
    </row>
    <row r="188" spans="3:66">
      <c r="G188" t="s">
        <v>47</v>
      </c>
    </row>
    <row r="189" spans="3:66">
      <c r="G189" t="s">
        <v>49</v>
      </c>
    </row>
  </sheetData>
  <mergeCells count="135">
    <mergeCell ref="C154:D154"/>
    <mergeCell ref="C155:D155"/>
    <mergeCell ref="AE135:AF135"/>
    <mergeCell ref="AK135:AL135"/>
    <mergeCell ref="AQ135:AR135"/>
    <mergeCell ref="AW135:AX135"/>
    <mergeCell ref="BC135:BD135"/>
    <mergeCell ref="G136:H136"/>
    <mergeCell ref="M136:N136"/>
    <mergeCell ref="S136:T136"/>
    <mergeCell ref="Y136:Z136"/>
    <mergeCell ref="AE136:AF136"/>
    <mergeCell ref="AK136:AL136"/>
    <mergeCell ref="AQ136:AR136"/>
    <mergeCell ref="AW136:AX136"/>
    <mergeCell ref="BC136:BD136"/>
    <mergeCell ref="G155:H155"/>
    <mergeCell ref="G154:H154"/>
    <mergeCell ref="AE154:AF154"/>
    <mergeCell ref="G135:H135"/>
    <mergeCell ref="M135:N135"/>
    <mergeCell ref="S135:T135"/>
    <mergeCell ref="Y135:Z135"/>
    <mergeCell ref="BC93:BD93"/>
    <mergeCell ref="BG93:BH93"/>
    <mergeCell ref="BJ93:BK93"/>
    <mergeCell ref="BM93:BN93"/>
    <mergeCell ref="C92:D92"/>
    <mergeCell ref="G92:H92"/>
    <mergeCell ref="M92:N92"/>
    <mergeCell ref="S92:T92"/>
    <mergeCell ref="Y92:Z92"/>
    <mergeCell ref="AE92:AF92"/>
    <mergeCell ref="AK92:AL92"/>
    <mergeCell ref="C93:D93"/>
    <mergeCell ref="G93:H93"/>
    <mergeCell ref="M93:N93"/>
    <mergeCell ref="S93:T93"/>
    <mergeCell ref="Y93:Z93"/>
    <mergeCell ref="AE93:AF93"/>
    <mergeCell ref="AK93:AL93"/>
    <mergeCell ref="AQ93:AR93"/>
    <mergeCell ref="AW93:AX93"/>
    <mergeCell ref="AE74:AF74"/>
    <mergeCell ref="AK74:AL74"/>
    <mergeCell ref="AQ74:AR74"/>
    <mergeCell ref="AW74:AX74"/>
    <mergeCell ref="BC74:BD74"/>
    <mergeCell ref="BC92:BD92"/>
    <mergeCell ref="BG92:BH92"/>
    <mergeCell ref="BJ92:BK92"/>
    <mergeCell ref="BM92:BN92"/>
    <mergeCell ref="C25:D25"/>
    <mergeCell ref="C26:D26"/>
    <mergeCell ref="G73:H73"/>
    <mergeCell ref="M73:N73"/>
    <mergeCell ref="S73:T73"/>
    <mergeCell ref="Y73:Z73"/>
    <mergeCell ref="AE73:AF73"/>
    <mergeCell ref="AK73:AL73"/>
    <mergeCell ref="AQ73:AR73"/>
    <mergeCell ref="AE25:AF25"/>
    <mergeCell ref="AE26:AF26"/>
    <mergeCell ref="AE6:AF6"/>
    <mergeCell ref="AE7:AF7"/>
    <mergeCell ref="BG155:BH155"/>
    <mergeCell ref="M155:N155"/>
    <mergeCell ref="S155:T155"/>
    <mergeCell ref="Y155:Z155"/>
    <mergeCell ref="AE155:AF155"/>
    <mergeCell ref="AK155:AL155"/>
    <mergeCell ref="AQ155:AR155"/>
    <mergeCell ref="AW155:AX155"/>
    <mergeCell ref="BC155:BD155"/>
    <mergeCell ref="AK154:AL154"/>
    <mergeCell ref="AQ154:AR154"/>
    <mergeCell ref="AW154:AX154"/>
    <mergeCell ref="BC154:BD154"/>
    <mergeCell ref="M154:N154"/>
    <mergeCell ref="S154:T154"/>
    <mergeCell ref="Y154:Z154"/>
    <mergeCell ref="AQ92:AR92"/>
    <mergeCell ref="AW92:AX92"/>
    <mergeCell ref="AW73:AX73"/>
    <mergeCell ref="BC73:BD73"/>
    <mergeCell ref="M74:N74"/>
    <mergeCell ref="S74:T74"/>
    <mergeCell ref="BJ155:BK155"/>
    <mergeCell ref="BM155:BN155"/>
    <mergeCell ref="BG154:BH154"/>
    <mergeCell ref="BJ154:BK154"/>
    <mergeCell ref="BM154:BN154"/>
    <mergeCell ref="BM25:BN25"/>
    <mergeCell ref="BM26:BN26"/>
    <mergeCell ref="BG25:BH25"/>
    <mergeCell ref="BG26:BH26"/>
    <mergeCell ref="BJ25:BK25"/>
    <mergeCell ref="BJ26:BK26"/>
    <mergeCell ref="G130:I130"/>
    <mergeCell ref="F3:H3"/>
    <mergeCell ref="G25:H25"/>
    <mergeCell ref="G26:H26"/>
    <mergeCell ref="M26:N26"/>
    <mergeCell ref="S26:T26"/>
    <mergeCell ref="Y26:Z26"/>
    <mergeCell ref="G6:H6"/>
    <mergeCell ref="G7:H7"/>
    <mergeCell ref="M25:N25"/>
    <mergeCell ref="S25:T25"/>
    <mergeCell ref="Y25:Z25"/>
    <mergeCell ref="G66:I66"/>
    <mergeCell ref="M6:N6"/>
    <mergeCell ref="M7:N7"/>
    <mergeCell ref="S6:T6"/>
    <mergeCell ref="S7:T7"/>
    <mergeCell ref="Y6:Z6"/>
    <mergeCell ref="Y7:Z7"/>
    <mergeCell ref="G74:H74"/>
    <mergeCell ref="Y74:Z74"/>
    <mergeCell ref="AK6:AL6"/>
    <mergeCell ref="AK7:AL7"/>
    <mergeCell ref="AQ6:AR6"/>
    <mergeCell ref="AQ7:AR7"/>
    <mergeCell ref="AW25:AX25"/>
    <mergeCell ref="AW26:AX26"/>
    <mergeCell ref="BC26:BD26"/>
    <mergeCell ref="AW6:AX6"/>
    <mergeCell ref="AW7:AX7"/>
    <mergeCell ref="BC6:BD6"/>
    <mergeCell ref="BC7:BD7"/>
    <mergeCell ref="BC25:BD25"/>
    <mergeCell ref="AK25:AL25"/>
    <mergeCell ref="AK26:AL26"/>
    <mergeCell ref="AQ25:AR25"/>
    <mergeCell ref="AQ26:AR26"/>
  </mergeCells>
  <pageMargins left="0.7" right="0.7" top="0.75" bottom="0.75" header="0.3" footer="0.3"/>
  <pageSetup orientation="portrait" horizontalDpi="360" verticalDpi="36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9"/>
  <sheetViews>
    <sheetView workbookViewId="0">
      <selection activeCell="F29" sqref="F29"/>
    </sheetView>
  </sheetViews>
  <sheetFormatPr baseColWidth="10" defaultRowHeight="14" x14ac:dyDescent="0"/>
  <cols>
    <col min="4" max="4" width="15.6640625" customWidth="1"/>
    <col min="5" max="5" width="14.6640625" customWidth="1"/>
    <col min="6" max="6" width="15.5" customWidth="1"/>
    <col min="7" max="7" width="16.5" customWidth="1"/>
    <col min="11" max="11" width="15.1640625" customWidth="1"/>
    <col min="13" max="13" width="15.1640625" customWidth="1"/>
    <col min="14" max="14" width="6.6640625" customWidth="1"/>
    <col min="15" max="15" width="9.1640625" customWidth="1"/>
  </cols>
  <sheetData>
    <row r="1" spans="2:16" ht="15" thickBot="1"/>
    <row r="2" spans="2:16">
      <c r="B2" s="111" t="s">
        <v>52</v>
      </c>
      <c r="C2" s="111"/>
      <c r="D2" s="77"/>
      <c r="E2" s="77"/>
      <c r="F2" s="77"/>
      <c r="G2" s="77"/>
      <c r="H2" s="77"/>
      <c r="I2" s="77"/>
      <c r="J2" s="77"/>
      <c r="K2" s="77"/>
      <c r="L2" s="77"/>
      <c r="M2" s="60"/>
    </row>
    <row r="3" spans="2:16">
      <c r="B3" s="112" t="s">
        <v>52</v>
      </c>
      <c r="C3" s="112"/>
      <c r="D3" s="112"/>
      <c r="E3" s="112" t="s">
        <v>53</v>
      </c>
      <c r="F3" s="112"/>
      <c r="G3" s="78"/>
      <c r="H3" s="112" t="s">
        <v>54</v>
      </c>
      <c r="I3" s="112"/>
      <c r="J3" s="112"/>
      <c r="K3" s="112"/>
      <c r="L3" s="113"/>
      <c r="M3" s="69"/>
    </row>
    <row r="4" spans="2:16">
      <c r="B4" s="112" t="s">
        <v>55</v>
      </c>
      <c r="C4" s="112"/>
      <c r="D4" s="78" t="s">
        <v>56</v>
      </c>
      <c r="E4" s="112" t="s">
        <v>57</v>
      </c>
      <c r="F4" s="112"/>
      <c r="G4" s="79" t="s">
        <v>58</v>
      </c>
      <c r="H4" s="114" t="s">
        <v>59</v>
      </c>
      <c r="I4" s="114"/>
      <c r="J4" s="114"/>
      <c r="K4" s="80"/>
      <c r="L4" s="81"/>
      <c r="M4" s="84"/>
    </row>
    <row r="5" spans="2:16">
      <c r="B5" s="117"/>
      <c r="C5" s="118"/>
      <c r="D5" s="83">
        <v>689454</v>
      </c>
      <c r="E5" s="119">
        <v>77700</v>
      </c>
      <c r="F5" s="119"/>
      <c r="G5" s="83">
        <f>D5*(12%)</f>
        <v>82734.48</v>
      </c>
      <c r="H5" s="119">
        <f>D5*(4%)</f>
        <v>27578.16</v>
      </c>
      <c r="I5" s="119"/>
      <c r="J5" s="119"/>
      <c r="K5" s="84"/>
      <c r="L5" s="82"/>
      <c r="M5" s="84"/>
    </row>
    <row r="6" spans="2:16">
      <c r="B6" s="118"/>
      <c r="C6" s="118"/>
      <c r="D6" s="83">
        <v>700000</v>
      </c>
      <c r="E6" s="119">
        <f>E5</f>
        <v>77700</v>
      </c>
      <c r="F6" s="119"/>
      <c r="G6" s="83">
        <f>D6*(12%)</f>
        <v>84000</v>
      </c>
      <c r="H6" s="119">
        <f t="shared" ref="H6:H7" si="0">D6*(4%)</f>
        <v>28000</v>
      </c>
      <c r="I6" s="119"/>
      <c r="J6" s="119"/>
      <c r="K6" s="84"/>
      <c r="L6" s="82"/>
      <c r="M6" s="84"/>
    </row>
    <row r="7" spans="2:16">
      <c r="B7" s="115"/>
      <c r="C7" s="115"/>
      <c r="D7" s="89">
        <v>700000</v>
      </c>
      <c r="E7" s="116">
        <f>E6</f>
        <v>77700</v>
      </c>
      <c r="F7" s="116"/>
      <c r="G7" s="89">
        <f>D7*(12%)</f>
        <v>84000</v>
      </c>
      <c r="H7" s="116">
        <f t="shared" si="0"/>
        <v>28000</v>
      </c>
      <c r="I7" s="116"/>
      <c r="J7" s="116"/>
      <c r="K7" s="84"/>
      <c r="L7" s="82"/>
      <c r="M7" s="84"/>
    </row>
    <row r="8" spans="2:16">
      <c r="B8" s="139" t="s">
        <v>68</v>
      </c>
      <c r="C8" s="140"/>
      <c r="D8" s="83">
        <v>1500000</v>
      </c>
      <c r="E8" s="128"/>
      <c r="F8" s="141"/>
      <c r="G8" s="89">
        <f>D8*(12%)</f>
        <v>180000</v>
      </c>
      <c r="H8" s="116">
        <f t="shared" ref="H8" si="1">D8*(4%)</f>
        <v>60000</v>
      </c>
      <c r="I8" s="116"/>
      <c r="J8" s="116"/>
      <c r="K8" s="139"/>
      <c r="L8" s="140"/>
      <c r="M8" s="84"/>
    </row>
    <row r="9" spans="2:16">
      <c r="B9" s="122" t="s">
        <v>60</v>
      </c>
      <c r="C9" s="123"/>
      <c r="D9" s="85">
        <f ca="1">SUM(D5:D10)</f>
        <v>2800000</v>
      </c>
      <c r="E9" s="124">
        <f>SUM(E5:F7)</f>
        <v>233100</v>
      </c>
      <c r="F9" s="125"/>
      <c r="G9" s="85">
        <f ca="1">SUM(G5:G10)</f>
        <v>336000</v>
      </c>
      <c r="H9" s="124">
        <f ca="1">SUM(H5:J11)</f>
        <v>112000</v>
      </c>
      <c r="I9" s="126"/>
      <c r="J9" s="127"/>
      <c r="K9" s="86"/>
      <c r="L9" s="91"/>
      <c r="M9" s="92"/>
    </row>
    <row r="10" spans="2:16" s="23" customFormat="1">
      <c r="B10" s="120"/>
      <c r="C10" s="120"/>
      <c r="D10" s="42"/>
      <c r="E10" s="121"/>
      <c r="F10" s="121"/>
      <c r="G10" s="42"/>
      <c r="H10" s="121"/>
      <c r="I10" s="121"/>
      <c r="J10" s="121"/>
      <c r="K10" s="82"/>
      <c r="L10" s="82"/>
      <c r="M10" s="82"/>
    </row>
    <row r="11" spans="2:16"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</row>
    <row r="12" spans="2:16"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2:16">
      <c r="B13" s="90"/>
      <c r="C13" s="90"/>
      <c r="D13" s="112" t="s">
        <v>61</v>
      </c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</row>
    <row r="14" spans="2:16">
      <c r="B14" s="112" t="s">
        <v>55</v>
      </c>
      <c r="C14" s="112"/>
      <c r="D14" s="112" t="s">
        <v>62</v>
      </c>
      <c r="E14" s="112"/>
      <c r="F14" s="112" t="s">
        <v>63</v>
      </c>
      <c r="G14" s="112"/>
      <c r="H14" s="112" t="s">
        <v>64</v>
      </c>
      <c r="I14" s="112"/>
      <c r="J14" s="112" t="s">
        <v>65</v>
      </c>
      <c r="K14" s="112"/>
      <c r="L14" s="112" t="s">
        <v>66</v>
      </c>
      <c r="M14" s="112"/>
      <c r="N14" s="112" t="s">
        <v>67</v>
      </c>
      <c r="O14" s="112"/>
      <c r="P14" s="112"/>
    </row>
    <row r="15" spans="2:16">
      <c r="B15" s="118"/>
      <c r="C15" s="118"/>
      <c r="D15" s="119">
        <f>D5*(0.522%)</f>
        <v>3598.9498799999997</v>
      </c>
      <c r="E15" s="119"/>
      <c r="F15" s="119">
        <f>(D5+E5)*(8.33%)</f>
        <v>63903.928200000002</v>
      </c>
      <c r="G15" s="119"/>
      <c r="H15" s="119">
        <f>F15*12%</f>
        <v>7668.4713840000004</v>
      </c>
      <c r="I15" s="119"/>
      <c r="J15" s="119">
        <f>+D5*4.17%</f>
        <v>28750.231800000001</v>
      </c>
      <c r="K15" s="119"/>
      <c r="L15" s="119">
        <f>+(D5+E5)*8.33%</f>
        <v>63903.928200000002</v>
      </c>
      <c r="M15" s="128"/>
      <c r="N15" s="129">
        <f>+L15+J15+H15+F15+D15+H5+G5+E5+D5</f>
        <v>1045292.149464</v>
      </c>
      <c r="O15" s="130"/>
      <c r="P15" s="130"/>
    </row>
    <row r="16" spans="2:16">
      <c r="B16" s="118"/>
      <c r="C16" s="118"/>
      <c r="D16" s="119">
        <f>D6*(0.522%)</f>
        <v>3654</v>
      </c>
      <c r="E16" s="119"/>
      <c r="F16" s="119">
        <f>(D6+E6)*(8.33%)</f>
        <v>64782.409999999996</v>
      </c>
      <c r="G16" s="119"/>
      <c r="H16" s="119">
        <f t="shared" ref="H16" si="2">F16*12%</f>
        <v>7773.8891999999996</v>
      </c>
      <c r="I16" s="119"/>
      <c r="J16" s="119">
        <f>+D6*4.17%</f>
        <v>29190</v>
      </c>
      <c r="K16" s="119"/>
      <c r="L16" s="119">
        <f>+(D6+E6)*8.33%</f>
        <v>64782.409999999996</v>
      </c>
      <c r="M16" s="128"/>
      <c r="N16" s="129">
        <f>+L16+J16+H16+F16+D16+H6+G6+E6+D6</f>
        <v>1059882.7091999999</v>
      </c>
      <c r="O16" s="130"/>
      <c r="P16" s="130"/>
    </row>
    <row r="17" spans="2:16">
      <c r="B17" s="115"/>
      <c r="C17" s="115"/>
      <c r="D17" s="116">
        <f>D7*(0.522%)</f>
        <v>3654</v>
      </c>
      <c r="E17" s="116"/>
      <c r="F17" s="116">
        <f>(D7+E7)*(8.33%)</f>
        <v>64782.409999999996</v>
      </c>
      <c r="G17" s="116"/>
      <c r="H17" s="116">
        <f>F17*12%</f>
        <v>7773.8891999999996</v>
      </c>
      <c r="I17" s="116"/>
      <c r="J17" s="116">
        <f>+D7*4.17%</f>
        <v>29190</v>
      </c>
      <c r="K17" s="116"/>
      <c r="L17" s="116">
        <f>+(D7+E7)*8.33%</f>
        <v>64782.409999999996</v>
      </c>
      <c r="M17" s="142"/>
      <c r="N17" s="137">
        <f>+L17+J17+H17+F17+D17+H7+G7+E7+D7</f>
        <v>1059882.7091999999</v>
      </c>
      <c r="O17" s="138"/>
      <c r="P17" s="138"/>
    </row>
    <row r="18" spans="2:16">
      <c r="B18" s="90"/>
      <c r="C18" s="90"/>
      <c r="D18" s="116">
        <f>D8*(0.522%)</f>
        <v>7830</v>
      </c>
      <c r="E18" s="116"/>
      <c r="F18" s="116">
        <f>(D8+E8)*(8.33%)</f>
        <v>124950</v>
      </c>
      <c r="G18" s="116"/>
      <c r="H18" s="116">
        <f>F18*12%</f>
        <v>14994</v>
      </c>
      <c r="I18" s="116"/>
      <c r="J18" s="116">
        <f>+D8*4.17%</f>
        <v>62550</v>
      </c>
      <c r="K18" s="116"/>
      <c r="L18" s="116">
        <f>+(D8+E8)*8.33%</f>
        <v>124950</v>
      </c>
      <c r="M18" s="142"/>
      <c r="N18" s="137">
        <f>+L18+J18+H18+F18+D18+H8+G8+E8+D8</f>
        <v>2075274</v>
      </c>
      <c r="O18" s="138"/>
      <c r="P18" s="138"/>
    </row>
    <row r="19" spans="2:16" ht="15" thickBot="1">
      <c r="B19" s="133" t="s">
        <v>60</v>
      </c>
      <c r="C19" s="134"/>
      <c r="D19" s="87"/>
      <c r="E19" s="87">
        <f>SUM(D15:E18)</f>
        <v>18736.94988</v>
      </c>
      <c r="F19" s="87"/>
      <c r="G19" s="87">
        <f>SUM(F15:G18)</f>
        <v>318418.74820000003</v>
      </c>
      <c r="H19" s="87"/>
      <c r="I19" s="87">
        <f>SUM(H15:I18)</f>
        <v>38210.249784</v>
      </c>
      <c r="J19" s="87"/>
      <c r="K19" s="87">
        <f>SUM(J15:K18)</f>
        <v>149680.23180000001</v>
      </c>
      <c r="L19" s="87"/>
      <c r="M19" s="88">
        <f>SUM(L15:M18)</f>
        <v>318418.74820000003</v>
      </c>
      <c r="N19" s="135">
        <f>SUM(N15:P18)</f>
        <v>5240331.5678639999</v>
      </c>
      <c r="O19" s="136"/>
      <c r="P19" s="136"/>
    </row>
    <row r="20" spans="2:16">
      <c r="B20" s="120"/>
      <c r="C20" s="120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31"/>
      <c r="O20" s="132"/>
      <c r="P20" s="132"/>
    </row>
    <row r="21" spans="2:16">
      <c r="B21" s="23"/>
      <c r="C21" s="23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132"/>
      <c r="O21" s="132"/>
      <c r="P21" s="132"/>
    </row>
    <row r="23" spans="2:16">
      <c r="B23" t="s">
        <v>69</v>
      </c>
      <c r="C23" t="s">
        <v>70</v>
      </c>
    </row>
    <row r="24" spans="2:16">
      <c r="B24">
        <v>2013</v>
      </c>
      <c r="C24" s="93">
        <v>1.9400000000000001E-2</v>
      </c>
    </row>
    <row r="25" spans="2:16">
      <c r="B25">
        <v>2014</v>
      </c>
      <c r="C25" s="93">
        <v>3.6600000000000001E-2</v>
      </c>
    </row>
    <row r="26" spans="2:16">
      <c r="B26">
        <v>2015</v>
      </c>
      <c r="C26" s="93">
        <v>6.7699999999999996E-2</v>
      </c>
    </row>
    <row r="27" spans="2:16">
      <c r="B27">
        <v>2016</v>
      </c>
      <c r="C27" s="93">
        <v>0.08</v>
      </c>
    </row>
    <row r="28" spans="2:16">
      <c r="B28">
        <v>2017</v>
      </c>
      <c r="C28" s="93">
        <v>0.10415000000000001</v>
      </c>
      <c r="D28" s="94">
        <f>C28*N19</f>
        <v>545780.53279303561</v>
      </c>
      <c r="E28" s="24">
        <f>N19+D28</f>
        <v>5786112.1006570356</v>
      </c>
      <c r="F28" s="94">
        <f>E28*9</f>
        <v>52075008.905913323</v>
      </c>
    </row>
    <row r="29" spans="2:16">
      <c r="B29">
        <v>2018</v>
      </c>
      <c r="C29" s="93">
        <v>0.12544</v>
      </c>
      <c r="D29" s="94">
        <f>E28*C29</f>
        <v>725809.9019064185</v>
      </c>
      <c r="E29" s="24">
        <f>E28+D29</f>
        <v>6511922.0025634542</v>
      </c>
      <c r="F29" s="94">
        <f>E29*9</f>
        <v>58607298.023071088</v>
      </c>
    </row>
  </sheetData>
  <mergeCells count="72">
    <mergeCell ref="D18:E18"/>
    <mergeCell ref="F18:G18"/>
    <mergeCell ref="H18:I18"/>
    <mergeCell ref="J18:K18"/>
    <mergeCell ref="L18:M18"/>
    <mergeCell ref="N18:P18"/>
    <mergeCell ref="B8:C8"/>
    <mergeCell ref="K8:L8"/>
    <mergeCell ref="H8:J8"/>
    <mergeCell ref="E8:F8"/>
    <mergeCell ref="N17:P17"/>
    <mergeCell ref="B17:C17"/>
    <mergeCell ref="D17:E17"/>
    <mergeCell ref="F17:G17"/>
    <mergeCell ref="H17:I17"/>
    <mergeCell ref="J17:K17"/>
    <mergeCell ref="L17:M17"/>
    <mergeCell ref="N15:P15"/>
    <mergeCell ref="B16:C16"/>
    <mergeCell ref="D16:E16"/>
    <mergeCell ref="F16:G16"/>
    <mergeCell ref="N20:P20"/>
    <mergeCell ref="N21:P21"/>
    <mergeCell ref="B19:C19"/>
    <mergeCell ref="N19:P19"/>
    <mergeCell ref="B20:C20"/>
    <mergeCell ref="D20:E20"/>
    <mergeCell ref="F20:G20"/>
    <mergeCell ref="H20:I20"/>
    <mergeCell ref="J20:K20"/>
    <mergeCell ref="L20:M20"/>
    <mergeCell ref="H16:I16"/>
    <mergeCell ref="J16:K16"/>
    <mergeCell ref="L16:M16"/>
    <mergeCell ref="N16:P16"/>
    <mergeCell ref="B15:C15"/>
    <mergeCell ref="D15:E15"/>
    <mergeCell ref="F15:G15"/>
    <mergeCell ref="H15:I15"/>
    <mergeCell ref="J15:K15"/>
    <mergeCell ref="L15:M15"/>
    <mergeCell ref="D13:M13"/>
    <mergeCell ref="N13:P13"/>
    <mergeCell ref="B14:C14"/>
    <mergeCell ref="D14:E14"/>
    <mergeCell ref="F14:G14"/>
    <mergeCell ref="H14:I14"/>
    <mergeCell ref="J14:K14"/>
    <mergeCell ref="L14:M14"/>
    <mergeCell ref="N14:P14"/>
    <mergeCell ref="B10:C10"/>
    <mergeCell ref="E10:F10"/>
    <mergeCell ref="H10:J10"/>
    <mergeCell ref="B9:C9"/>
    <mergeCell ref="E9:F9"/>
    <mergeCell ref="H9:J9"/>
    <mergeCell ref="B7:C7"/>
    <mergeCell ref="E7:F7"/>
    <mergeCell ref="H7:J7"/>
    <mergeCell ref="B5:C5"/>
    <mergeCell ref="E5:F5"/>
    <mergeCell ref="H5:J5"/>
    <mergeCell ref="B6:C6"/>
    <mergeCell ref="E6:F6"/>
    <mergeCell ref="H6:J6"/>
    <mergeCell ref="B2:C2"/>
    <mergeCell ref="B3:D3"/>
    <mergeCell ref="E3:F3"/>
    <mergeCell ref="H3:L3"/>
    <mergeCell ref="B4:C4"/>
    <mergeCell ref="E4:F4"/>
    <mergeCell ref="H4:J4"/>
  </mergeCells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Romildo Marquez</dc:creator>
  <cp:lastModifiedBy>Manuela Gil Montalvo</cp:lastModifiedBy>
  <dcterms:created xsi:type="dcterms:W3CDTF">2016-03-30T00:08:54Z</dcterms:created>
  <dcterms:modified xsi:type="dcterms:W3CDTF">2016-04-07T15:35:06Z</dcterms:modified>
</cp:coreProperties>
</file>